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120" yWindow="105" windowWidth="15120" windowHeight="8010"/>
  </bookViews>
  <sheets>
    <sheet name="Лист1" sheetId="1" r:id="rId1"/>
    <sheet name="Лист2" sheetId="2" r:id="rId2"/>
    <sheet name="Лист3" sheetId="3" r:id="rId3"/>
  </sheets>
  <calcPr calcId="124519"/>
</workbook>
</file>

<file path=xl/calcChain.xml><?xml version="1.0" encoding="utf-8"?>
<calcChain xmlns="http://schemas.openxmlformats.org/spreadsheetml/2006/main">
  <c r="E6" i="1"/>
  <c r="E7"/>
  <c r="E22"/>
  <c r="E20"/>
  <c r="E19"/>
  <c r="E18"/>
  <c r="E17"/>
  <c r="E16"/>
  <c r="E15"/>
  <c r="E13"/>
  <c r="E12"/>
  <c r="D23"/>
  <c r="C23"/>
  <c r="D24"/>
  <c r="C24"/>
  <c r="D29" l="1"/>
  <c r="C29"/>
  <c r="E28"/>
  <c r="E27"/>
  <c r="E26"/>
  <c r="E25"/>
  <c r="E24"/>
  <c r="E23"/>
  <c r="D9"/>
  <c r="C9"/>
  <c r="E14" s="1"/>
  <c r="E8"/>
  <c r="E29" l="1"/>
  <c r="E11"/>
  <c r="E9"/>
  <c r="E31"/>
  <c r="E30" l="1"/>
  <c r="E32" s="1"/>
</calcChain>
</file>

<file path=xl/sharedStrings.xml><?xml version="1.0" encoding="utf-8"?>
<sst xmlns="http://schemas.openxmlformats.org/spreadsheetml/2006/main" count="35" uniqueCount="35">
  <si>
    <t>Начислено</t>
  </si>
  <si>
    <t>Оплачено</t>
  </si>
  <si>
    <t>гр.1</t>
  </si>
  <si>
    <t>гр.5</t>
  </si>
  <si>
    <t>налог на доход</t>
  </si>
  <si>
    <t>текущий ремонт</t>
  </si>
  <si>
    <t>работы,материалы</t>
  </si>
  <si>
    <t>расходы</t>
  </si>
  <si>
    <t>площадь дома</t>
  </si>
  <si>
    <t>руб.</t>
  </si>
  <si>
    <t>СОИД</t>
  </si>
  <si>
    <t>Техническое обслуживание ВДГО</t>
  </si>
  <si>
    <t>Всего:</t>
  </si>
  <si>
    <t>расходы в т.ч.</t>
  </si>
  <si>
    <t>Аварийная служба</t>
  </si>
  <si>
    <t>Услуги ЕИРЦ</t>
  </si>
  <si>
    <t>прочие расходы(  мед.услуги,спец.оценка,связь,кадры и.т.д)</t>
  </si>
  <si>
    <t>СОИ ХВС</t>
  </si>
  <si>
    <t>СОИ электроэнергия</t>
  </si>
  <si>
    <t>ГВС СОИ(к-т на тепловую энергию)</t>
  </si>
  <si>
    <t>ГВС СОИ ( к-т на холодную воду)</t>
  </si>
  <si>
    <t>Эл.энергия ИТП</t>
  </si>
  <si>
    <t>ИТОГО расходы:</t>
  </si>
  <si>
    <t>задолженность населения на конец отчетного периода</t>
  </si>
  <si>
    <t>остаток, перерасход на конец отчетного периода</t>
  </si>
  <si>
    <t>пр.Володарского д.50а</t>
  </si>
  <si>
    <t>Управление МКД</t>
  </si>
  <si>
    <t>аренда</t>
  </si>
  <si>
    <t>автотранспортные расходы</t>
  </si>
  <si>
    <t>СОИ водоотведение</t>
  </si>
  <si>
    <t>ВСЕГО СОИ</t>
  </si>
  <si>
    <t>ОДПУ ( поверка,обслуживание)</t>
  </si>
  <si>
    <t>содержание лестничных клеток и придомовой территории</t>
  </si>
  <si>
    <t>услуги по эксплуатации,ремонту,содержаниюОИД</t>
  </si>
  <si>
    <t>Отчет об исполнении ООО"Наш Лужский Дом" договора управления  за 2023 год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</si>
</sst>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i/>
      <sz val="11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31">
    <xf numFmtId="0" fontId="0" fillId="0" borderId="0" xfId="0"/>
    <xf numFmtId="0" fontId="2" fillId="0" borderId="0" xfId="0" applyFont="1"/>
    <xf numFmtId="0" fontId="0" fillId="0" borderId="1" xfId="0" applyBorder="1"/>
    <xf numFmtId="0" fontId="1" fillId="0" borderId="2" xfId="0" applyFont="1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7" xfId="0" applyBorder="1" applyAlignment="1">
      <alignment horizontal="center"/>
    </xf>
    <xf numFmtId="0" fontId="0" fillId="0" borderId="1" xfId="0" applyBorder="1" applyAlignment="1">
      <alignment horizontal="center"/>
    </xf>
    <xf numFmtId="0" fontId="1" fillId="0" borderId="9" xfId="0" applyFont="1" applyBorder="1"/>
    <xf numFmtId="0" fontId="1" fillId="0" borderId="10" xfId="0" applyFont="1" applyBorder="1"/>
    <xf numFmtId="0" fontId="0" fillId="0" borderId="11" xfId="0" applyBorder="1"/>
    <xf numFmtId="0" fontId="1" fillId="0" borderId="5" xfId="0" applyFont="1" applyBorder="1"/>
    <xf numFmtId="0" fontId="1" fillId="0" borderId="6" xfId="0" applyFont="1" applyBorder="1"/>
    <xf numFmtId="4" fontId="0" fillId="0" borderId="0" xfId="0" applyNumberFormat="1"/>
    <xf numFmtId="0" fontId="2" fillId="0" borderId="8" xfId="0" applyFont="1" applyBorder="1"/>
    <xf numFmtId="0" fontId="1" fillId="0" borderId="3" xfId="0" applyFont="1" applyBorder="1"/>
    <xf numFmtId="0" fontId="0" fillId="0" borderId="4" xfId="0" applyBorder="1" applyAlignment="1">
      <alignment horizontal="center"/>
    </xf>
    <xf numFmtId="3" fontId="0" fillId="0" borderId="7" xfId="0" applyNumberFormat="1" applyBorder="1" applyAlignment="1">
      <alignment horizontal="center"/>
    </xf>
    <xf numFmtId="0" fontId="0" fillId="0" borderId="5" xfId="0" applyFont="1" applyBorder="1"/>
    <xf numFmtId="3" fontId="0" fillId="0" borderId="7" xfId="0" applyNumberFormat="1" applyFont="1" applyBorder="1" applyAlignment="1">
      <alignment horizontal="center"/>
    </xf>
    <xf numFmtId="3" fontId="0" fillId="0" borderId="7" xfId="0" applyNumberFormat="1" applyFont="1" applyBorder="1"/>
    <xf numFmtId="3" fontId="1" fillId="0" borderId="7" xfId="0" applyNumberFormat="1" applyFont="1" applyBorder="1" applyAlignment="1">
      <alignment horizontal="center"/>
    </xf>
    <xf numFmtId="3" fontId="1" fillId="0" borderId="7" xfId="0" applyNumberFormat="1" applyFont="1" applyBorder="1"/>
    <xf numFmtId="0" fontId="0" fillId="0" borderId="6" xfId="0" applyFont="1" applyBorder="1"/>
    <xf numFmtId="3" fontId="0" fillId="0" borderId="7" xfId="0" applyNumberFormat="1" applyBorder="1"/>
    <xf numFmtId="0" fontId="3" fillId="0" borderId="5" xfId="0" applyFont="1" applyBorder="1"/>
    <xf numFmtId="3" fontId="0" fillId="0" borderId="12" xfId="0" applyNumberFormat="1" applyBorder="1"/>
    <xf numFmtId="0" fontId="1" fillId="0" borderId="5" xfId="0" applyFont="1" applyBorder="1" applyAlignment="1"/>
    <xf numFmtId="0" fontId="1" fillId="0" borderId="6" xfId="0" applyFont="1" applyBorder="1" applyAlignment="1"/>
    <xf numFmtId="3" fontId="0" fillId="0" borderId="0" xfId="0" applyNumberFormat="1"/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G32"/>
  <sheetViews>
    <sheetView tabSelected="1" view="pageLayout" workbookViewId="0">
      <selection activeCell="H21" sqref="H21"/>
    </sheetView>
  </sheetViews>
  <sheetFormatPr defaultRowHeight="15"/>
  <cols>
    <col min="1" max="1" width="14.85546875" customWidth="1"/>
    <col min="2" max="2" width="37.5703125" customWidth="1"/>
    <col min="3" max="3" width="11.85546875" customWidth="1"/>
    <col min="4" max="4" width="11.42578125" customWidth="1"/>
    <col min="5" max="5" width="15.5703125" customWidth="1"/>
    <col min="7" max="7" width="10.7109375" bestFit="1" customWidth="1"/>
  </cols>
  <sheetData>
    <row r="1" spans="1:5">
      <c r="A1" s="1" t="s">
        <v>34</v>
      </c>
    </row>
    <row r="3" spans="1:5">
      <c r="A3" s="15" t="s">
        <v>25</v>
      </c>
      <c r="B3" s="9"/>
      <c r="C3" s="2" t="s">
        <v>0</v>
      </c>
      <c r="D3" s="2" t="s">
        <v>1</v>
      </c>
      <c r="E3" s="8" t="s">
        <v>7</v>
      </c>
    </row>
    <row r="4" spans="1:5">
      <c r="A4" s="3" t="s">
        <v>8</v>
      </c>
      <c r="B4" s="16">
        <v>1740.2</v>
      </c>
      <c r="C4" s="4"/>
      <c r="D4" s="4"/>
      <c r="E4" s="17" t="s">
        <v>9</v>
      </c>
    </row>
    <row r="5" spans="1:5">
      <c r="A5" s="5"/>
      <c r="B5" s="6" t="s">
        <v>2</v>
      </c>
      <c r="C5" s="7"/>
      <c r="D5" s="7"/>
      <c r="E5" s="7" t="s">
        <v>3</v>
      </c>
    </row>
    <row r="6" spans="1:5">
      <c r="A6" s="5" t="s">
        <v>5</v>
      </c>
      <c r="B6" s="13"/>
      <c r="C6" s="20">
        <v>169778</v>
      </c>
      <c r="D6" s="20">
        <v>141103</v>
      </c>
      <c r="E6" s="21">
        <f>D6*30%+95990</f>
        <v>138320.9</v>
      </c>
    </row>
    <row r="7" spans="1:5">
      <c r="A7" s="5" t="s">
        <v>10</v>
      </c>
      <c r="B7" s="13"/>
      <c r="C7" s="20">
        <v>211889</v>
      </c>
      <c r="D7" s="20">
        <v>185606</v>
      </c>
      <c r="E7" s="21">
        <f>D7</f>
        <v>185606</v>
      </c>
    </row>
    <row r="8" spans="1:5">
      <c r="A8" s="19" t="s">
        <v>11</v>
      </c>
      <c r="B8" s="13"/>
      <c r="C8" s="18"/>
      <c r="D8" s="20"/>
      <c r="E8" s="21">
        <f>D8</f>
        <v>0</v>
      </c>
    </row>
    <row r="9" spans="1:5">
      <c r="A9" s="5"/>
      <c r="B9" s="6" t="s">
        <v>12</v>
      </c>
      <c r="C9" s="22">
        <f>SUM(C6:C8)</f>
        <v>381667</v>
      </c>
      <c r="D9" s="22">
        <f>SUM(D6:D8)</f>
        <v>326709</v>
      </c>
      <c r="E9" s="23">
        <f>SUM(E6:E8)</f>
        <v>323926.90000000002</v>
      </c>
    </row>
    <row r="10" spans="1:5">
      <c r="A10" s="12" t="s">
        <v>13</v>
      </c>
      <c r="B10" s="13"/>
      <c r="C10" s="22"/>
      <c r="D10" s="22"/>
      <c r="E10" s="21"/>
    </row>
    <row r="11" spans="1:5">
      <c r="A11" s="12" t="s">
        <v>4</v>
      </c>
      <c r="B11" s="13"/>
      <c r="C11" s="23"/>
      <c r="D11" s="23"/>
      <c r="E11" s="21">
        <f>(D29+D9)*1%</f>
        <v>3673.9992999999999</v>
      </c>
    </row>
    <row r="12" spans="1:5">
      <c r="A12" s="19" t="s">
        <v>32</v>
      </c>
      <c r="B12" s="13"/>
      <c r="C12" s="23"/>
      <c r="D12" s="23"/>
      <c r="E12" s="21">
        <f>6.94*B4*12</f>
        <v>144923.85600000003</v>
      </c>
    </row>
    <row r="13" spans="1:5">
      <c r="A13" s="19" t="s">
        <v>33</v>
      </c>
      <c r="B13" s="13"/>
      <c r="C13" s="23"/>
      <c r="D13" s="23"/>
      <c r="E13" s="21">
        <f>B4*12.8</f>
        <v>22274.560000000001</v>
      </c>
    </row>
    <row r="14" spans="1:5">
      <c r="A14" s="19" t="s">
        <v>26</v>
      </c>
      <c r="B14" s="13"/>
      <c r="C14" s="23"/>
      <c r="D14" s="23"/>
      <c r="E14" s="21">
        <f>C9*10%</f>
        <v>38166.700000000004</v>
      </c>
    </row>
    <row r="15" spans="1:5">
      <c r="A15" s="5" t="s">
        <v>31</v>
      </c>
      <c r="B15" s="13"/>
      <c r="C15" s="23"/>
      <c r="D15" s="23"/>
      <c r="E15" s="21">
        <f>B4*8.5</f>
        <v>14791.7</v>
      </c>
    </row>
    <row r="16" spans="1:5">
      <c r="A16" s="19" t="s">
        <v>14</v>
      </c>
      <c r="B16" s="24"/>
      <c r="C16" s="23"/>
      <c r="D16" s="23"/>
      <c r="E16" s="21">
        <f>B4*8.2</f>
        <v>14269.64</v>
      </c>
    </row>
    <row r="17" spans="1:7">
      <c r="A17" s="5" t="s">
        <v>15</v>
      </c>
      <c r="B17" s="13"/>
      <c r="C17" s="23"/>
      <c r="D17" s="23"/>
      <c r="E17" s="21">
        <f>B4*7</f>
        <v>12181.4</v>
      </c>
      <c r="F17" s="30"/>
    </row>
    <row r="18" spans="1:7">
      <c r="A18" s="5" t="s">
        <v>16</v>
      </c>
      <c r="B18" s="13"/>
      <c r="C18" s="23"/>
      <c r="D18" s="23"/>
      <c r="E18" s="21">
        <f>B4*5</f>
        <v>8701</v>
      </c>
    </row>
    <row r="19" spans="1:7">
      <c r="A19" s="5" t="s">
        <v>27</v>
      </c>
      <c r="B19" s="13"/>
      <c r="C19" s="23"/>
      <c r="D19" s="23"/>
      <c r="E19" s="21">
        <f>B4*6</f>
        <v>10441.200000000001</v>
      </c>
    </row>
    <row r="20" spans="1:7">
      <c r="A20" s="5" t="s">
        <v>28</v>
      </c>
      <c r="B20" s="13"/>
      <c r="C20" s="23"/>
      <c r="D20" s="23"/>
      <c r="E20" s="21">
        <f>B4*2.71</f>
        <v>4715.942</v>
      </c>
    </row>
    <row r="21" spans="1:7">
      <c r="A21" s="19" t="s">
        <v>6</v>
      </c>
      <c r="B21" s="13"/>
      <c r="C21" s="23"/>
      <c r="D21" s="23"/>
      <c r="E21" s="21">
        <v>36869</v>
      </c>
    </row>
    <row r="22" spans="1:7">
      <c r="A22" s="19"/>
      <c r="B22" s="13"/>
      <c r="C22" s="23"/>
      <c r="D22" s="23"/>
      <c r="E22" s="21">
        <f>SUM(E11:E21)</f>
        <v>311008.99729999999</v>
      </c>
    </row>
    <row r="23" spans="1:7" ht="15.75">
      <c r="A23" s="26" t="s">
        <v>17</v>
      </c>
      <c r="B23" s="6"/>
      <c r="C23" s="25">
        <f>965.63+1931.28</f>
        <v>2896.91</v>
      </c>
      <c r="D23" s="25">
        <f>1118.77+1462</f>
        <v>2580.77</v>
      </c>
      <c r="E23" s="25">
        <f t="shared" ref="E23:E28" si="0">C23</f>
        <v>2896.91</v>
      </c>
    </row>
    <row r="24" spans="1:7" ht="15.75">
      <c r="A24" s="26" t="s">
        <v>29</v>
      </c>
      <c r="B24" s="6"/>
      <c r="C24" s="25">
        <f>2835.68+5671</f>
        <v>8506.68</v>
      </c>
      <c r="D24" s="25">
        <f>5289.16+4292</f>
        <v>9581.16</v>
      </c>
      <c r="E24" s="25">
        <f t="shared" si="0"/>
        <v>8506.68</v>
      </c>
    </row>
    <row r="25" spans="1:7">
      <c r="A25" s="12" t="s">
        <v>18</v>
      </c>
      <c r="B25" s="6"/>
      <c r="C25" s="25">
        <v>17384</v>
      </c>
      <c r="D25" s="25">
        <v>15449</v>
      </c>
      <c r="E25" s="25">
        <f t="shared" si="0"/>
        <v>17384</v>
      </c>
    </row>
    <row r="26" spans="1:7">
      <c r="A26" s="10" t="s">
        <v>19</v>
      </c>
      <c r="B26" s="11"/>
      <c r="C26" s="27">
        <v>11788</v>
      </c>
      <c r="D26" s="27">
        <v>10500</v>
      </c>
      <c r="E26" s="27">
        <f t="shared" si="0"/>
        <v>11788</v>
      </c>
    </row>
    <row r="27" spans="1:7">
      <c r="A27" s="12" t="s">
        <v>20</v>
      </c>
      <c r="B27" s="6"/>
      <c r="C27" s="25">
        <v>2897</v>
      </c>
      <c r="D27" s="25">
        <v>2580</v>
      </c>
      <c r="E27" s="25">
        <f t="shared" si="0"/>
        <v>2897</v>
      </c>
    </row>
    <row r="28" spans="1:7">
      <c r="A28" s="10" t="s">
        <v>21</v>
      </c>
      <c r="B28" s="11"/>
      <c r="C28" s="27"/>
      <c r="D28" s="27"/>
      <c r="E28" s="27">
        <f t="shared" si="0"/>
        <v>0</v>
      </c>
    </row>
    <row r="29" spans="1:7">
      <c r="A29" s="12"/>
      <c r="B29" s="13" t="s">
        <v>30</v>
      </c>
      <c r="C29" s="23">
        <f>SUM(C23:C28)</f>
        <v>43472.59</v>
      </c>
      <c r="D29" s="23">
        <f>SUM(D23:D28)</f>
        <v>40690.93</v>
      </c>
      <c r="E29" s="23">
        <f>SUM(E23:E28)</f>
        <v>43472.59</v>
      </c>
    </row>
    <row r="30" spans="1:7">
      <c r="A30" s="12"/>
      <c r="B30" s="13" t="s">
        <v>22</v>
      </c>
      <c r="C30" s="25"/>
      <c r="D30" s="25"/>
      <c r="E30" s="23">
        <f>E29+E9</f>
        <v>367399.49</v>
      </c>
    </row>
    <row r="31" spans="1:7">
      <c r="A31" s="12" t="s">
        <v>23</v>
      </c>
      <c r="B31" s="6"/>
      <c r="C31" s="25"/>
      <c r="D31" s="25"/>
      <c r="E31" s="23">
        <f>C9-D9</f>
        <v>54958</v>
      </c>
      <c r="G31" s="14"/>
    </row>
    <row r="32" spans="1:7">
      <c r="A32" s="28" t="s">
        <v>24</v>
      </c>
      <c r="B32" s="29"/>
      <c r="C32" s="23"/>
      <c r="D32" s="23"/>
      <c r="E32" s="23">
        <f>D9+D29-E30</f>
        <v>0.44000000000232831</v>
      </c>
    </row>
  </sheetData>
  <pageMargins left="0.25" right="0.25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2024-02-07T10:38:59Z</dcterms:modified>
</cp:coreProperties>
</file>