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тчет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32" i="1"/>
  <c r="I115"/>
  <c r="I110"/>
  <c r="C64" i="2"/>
  <c r="C63"/>
  <c r="C62"/>
  <c r="C61"/>
  <c r="K5"/>
  <c r="K15" s="1"/>
  <c r="K4"/>
  <c r="K14" s="1"/>
  <c r="K9"/>
  <c r="K10" s="1"/>
  <c r="K11" s="1"/>
  <c r="K13" s="1"/>
  <c r="C44"/>
  <c r="C45" s="1"/>
  <c r="C46" s="1"/>
  <c r="C48" s="1"/>
  <c r="C41"/>
  <c r="C34"/>
  <c r="C50" s="1"/>
  <c r="C33"/>
  <c r="C49" s="1"/>
  <c r="C25"/>
  <c r="C28"/>
  <c r="C29" s="1"/>
  <c r="C17"/>
  <c r="C16"/>
  <c r="C18" s="1"/>
  <c r="C11"/>
  <c r="C7"/>
  <c r="C65" l="1"/>
  <c r="C35"/>
  <c r="C51"/>
  <c r="C30"/>
  <c r="C32" s="1"/>
  <c r="K6"/>
  <c r="K16"/>
  <c r="C12"/>
  <c r="C13" s="1"/>
  <c r="C15" s="1"/>
  <c r="I131" i="1" l="1"/>
  <c r="I114"/>
  <c r="I116" s="1"/>
</calcChain>
</file>

<file path=xl/sharedStrings.xml><?xml version="1.0" encoding="utf-8"?>
<sst xmlns="http://schemas.openxmlformats.org/spreadsheetml/2006/main" count="102" uniqueCount="59">
  <si>
    <t xml:space="preserve">ОТЧЕТ  ЗА  </t>
  </si>
  <si>
    <t>ОТЧЕТ  ЗА  2023 год</t>
  </si>
  <si>
    <t>ООО "Наш Лужский Дом" перед собственниками дома,расположенного по адресу:</t>
  </si>
  <si>
    <t>г. Луга,пр.Кирова д.28</t>
  </si>
  <si>
    <t>Сумма в руб.</t>
  </si>
  <si>
    <t>№ п/п</t>
  </si>
  <si>
    <t>Наименование показателя</t>
  </si>
  <si>
    <t>НАЧИСЛЕНО</t>
  </si>
  <si>
    <t>Содержание и ремонт общего имущества дома</t>
  </si>
  <si>
    <t>Содержание  общего имущества дома</t>
  </si>
  <si>
    <t>Текущий ремонт</t>
  </si>
  <si>
    <t>Техническое обслуживание ВДГО</t>
  </si>
  <si>
    <t>ИТОГО</t>
  </si>
  <si>
    <t>из них оплачено</t>
  </si>
  <si>
    <t>задолженность населения</t>
  </si>
  <si>
    <t>РАСХОДЫ</t>
  </si>
  <si>
    <t>Уборка мест общего пользования</t>
  </si>
  <si>
    <t>Уборка и содержание придомовой территории</t>
  </si>
  <si>
    <t>Аварийное обслуживание</t>
  </si>
  <si>
    <t>Услуги ЕИРЦ</t>
  </si>
  <si>
    <t>услуги по эксплуатации и содержанию ОИД</t>
  </si>
  <si>
    <t>Прочие услуги( спец.оценка,мед.услуги,связь, и тд)</t>
  </si>
  <si>
    <t>Автотранспортные услуги</t>
  </si>
  <si>
    <t>Услуги управляющей компании</t>
  </si>
  <si>
    <t>Налог на доход</t>
  </si>
  <si>
    <t>Работы,материалы</t>
  </si>
  <si>
    <t>Обслуживание ВДГО (договор)</t>
  </si>
  <si>
    <t>Итого расходы</t>
  </si>
  <si>
    <t>задолженность</t>
  </si>
  <si>
    <t>Кирова д.28</t>
  </si>
  <si>
    <t>тариф 2022 года</t>
  </si>
  <si>
    <t>сод. Прид. Тер.</t>
  </si>
  <si>
    <t>сод. Лест.кл.</t>
  </si>
  <si>
    <t>ИТОГО:</t>
  </si>
  <si>
    <t xml:space="preserve">уборочная площадь </t>
  </si>
  <si>
    <t>з/плата дворника</t>
  </si>
  <si>
    <t>руб.</t>
  </si>
  <si>
    <t>15960*0,19=</t>
  </si>
  <si>
    <t>площадь дома</t>
  </si>
  <si>
    <t>начисления населению за прид. Тер.</t>
  </si>
  <si>
    <t>начисления населению за лест. Кл.</t>
  </si>
  <si>
    <t>Итого:</t>
  </si>
  <si>
    <t>отчисления на з/пл. 30%</t>
  </si>
  <si>
    <t>Итого з/пл.</t>
  </si>
  <si>
    <t>материалы</t>
  </si>
  <si>
    <t>Итого затраты:</t>
  </si>
  <si>
    <t>Тариф 2023 год</t>
  </si>
  <si>
    <t>17500*0,19</t>
  </si>
  <si>
    <t xml:space="preserve">октябрь 2022 года тарифы </t>
  </si>
  <si>
    <t>с июля 2023   тарифы</t>
  </si>
  <si>
    <t>Тариф 2024 год</t>
  </si>
  <si>
    <t>с января 2024 г.   тарифы</t>
  </si>
  <si>
    <t>20200*0,19</t>
  </si>
  <si>
    <t>необходимый рост тарифа</t>
  </si>
  <si>
    <t>Предлагаемый тариф на 2024 год</t>
  </si>
  <si>
    <t>г. Луга,ул.Кирова д.28</t>
  </si>
  <si>
    <t xml:space="preserve">площадь дома </t>
  </si>
  <si>
    <t>СОИД</t>
  </si>
  <si>
    <t>с 1 кв.м.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</si>
</sst>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/>
    <xf numFmtId="0" fontId="2" fillId="0" borderId="6" xfId="0" applyFont="1" applyBorder="1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4" fontId="1" fillId="0" borderId="0" xfId="0" applyNumberFormat="1" applyFont="1"/>
    <xf numFmtId="0" fontId="8" fillId="0" borderId="0" xfId="0" applyFont="1"/>
    <xf numFmtId="9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1"/>
  <sheetViews>
    <sheetView tabSelected="1" view="pageLayout" topLeftCell="A107" zoomScale="112" zoomScalePageLayoutView="112" workbookViewId="0">
      <selection activeCell="A101" sqref="A101:I134"/>
    </sheetView>
  </sheetViews>
  <sheetFormatPr defaultRowHeight="15"/>
  <cols>
    <col min="1" max="1" width="5.85546875" customWidth="1"/>
    <col min="9" max="9" width="16.5703125" customWidth="1"/>
  </cols>
  <sheetData>
    <row r="1" spans="4:4">
      <c r="D1" t="s">
        <v>0</v>
      </c>
    </row>
    <row r="51" spans="4:4">
      <c r="D51" t="s">
        <v>0</v>
      </c>
    </row>
    <row r="101" spans="1:9">
      <c r="E101" s="3" t="s">
        <v>1</v>
      </c>
    </row>
    <row r="103" spans="1:9" ht="15.75">
      <c r="A103" s="4" t="s">
        <v>2</v>
      </c>
    </row>
    <row r="104" spans="1:9">
      <c r="A104" s="1" t="s">
        <v>3</v>
      </c>
    </row>
    <row r="106" spans="1:9">
      <c r="A106" s="47" t="s">
        <v>5</v>
      </c>
      <c r="B106" s="49" t="s">
        <v>6</v>
      </c>
      <c r="C106" s="50"/>
      <c r="D106" s="50"/>
      <c r="E106" s="50"/>
      <c r="F106" s="50"/>
      <c r="G106" s="50"/>
      <c r="H106" s="51"/>
      <c r="I106" s="45" t="s">
        <v>4</v>
      </c>
    </row>
    <row r="107" spans="1:9">
      <c r="A107" s="48"/>
      <c r="B107" s="52"/>
      <c r="C107" s="53"/>
      <c r="D107" s="53"/>
      <c r="E107" s="53"/>
      <c r="F107" s="53"/>
      <c r="G107" s="53"/>
      <c r="H107" s="54"/>
      <c r="I107" s="46"/>
    </row>
    <row r="108" spans="1:9" ht="15.75">
      <c r="A108" s="10"/>
      <c r="B108" s="55" t="s">
        <v>7</v>
      </c>
      <c r="C108" s="56"/>
      <c r="D108" s="56"/>
      <c r="E108" s="56"/>
      <c r="F108" s="56"/>
      <c r="G108" s="56"/>
      <c r="H108" s="57"/>
      <c r="I108" s="10"/>
    </row>
    <row r="109" spans="1:9">
      <c r="A109" s="10"/>
      <c r="B109" s="35"/>
      <c r="C109" s="36"/>
      <c r="D109" s="36"/>
      <c r="E109" s="36"/>
      <c r="F109" s="36"/>
      <c r="G109" s="36"/>
      <c r="H109" s="37"/>
      <c r="I109" s="10"/>
    </row>
    <row r="110" spans="1:9">
      <c r="A110" s="10">
        <v>1</v>
      </c>
      <c r="B110" s="38" t="s">
        <v>9</v>
      </c>
      <c r="C110" s="39"/>
      <c r="D110" s="39"/>
      <c r="E110" s="39"/>
      <c r="F110" s="39"/>
      <c r="G110" s="39"/>
      <c r="H110" s="40"/>
      <c r="I110" s="12">
        <f>72164-22108</f>
        <v>50056</v>
      </c>
    </row>
    <row r="111" spans="1:9">
      <c r="A111" s="11">
        <v>2</v>
      </c>
      <c r="B111" s="38" t="s">
        <v>10</v>
      </c>
      <c r="C111" s="39"/>
      <c r="D111" s="39"/>
      <c r="E111" s="39"/>
      <c r="F111" s="39"/>
      <c r="G111" s="39"/>
      <c r="H111" s="40"/>
      <c r="I111" s="13">
        <v>56048</v>
      </c>
    </row>
    <row r="112" spans="1:9">
      <c r="A112" s="11">
        <v>3</v>
      </c>
      <c r="B112" s="38" t="s">
        <v>11</v>
      </c>
      <c r="C112" s="39"/>
      <c r="D112" s="39"/>
      <c r="E112" s="39"/>
      <c r="F112" s="39"/>
      <c r="G112" s="39"/>
      <c r="H112" s="40"/>
      <c r="I112" s="13">
        <v>2693</v>
      </c>
    </row>
    <row r="113" spans="1:9">
      <c r="A113" s="11"/>
      <c r="B113" s="41"/>
      <c r="C113" s="41"/>
      <c r="D113" s="41"/>
      <c r="E113" s="41"/>
      <c r="F113" s="41"/>
      <c r="G113" s="41"/>
      <c r="H113" s="41"/>
      <c r="I113" s="13"/>
    </row>
    <row r="114" spans="1:9" ht="15.75">
      <c r="A114" s="11"/>
      <c r="B114" s="42" t="s">
        <v>12</v>
      </c>
      <c r="C114" s="42"/>
      <c r="D114" s="42"/>
      <c r="E114" s="42"/>
      <c r="F114" s="42"/>
      <c r="G114" s="42"/>
      <c r="H114" s="42"/>
      <c r="I114" s="13">
        <f>I110+I111+I112</f>
        <v>108797</v>
      </c>
    </row>
    <row r="115" spans="1:9" ht="15.75">
      <c r="A115" s="11"/>
      <c r="B115" s="43" t="s">
        <v>13</v>
      </c>
      <c r="C115" s="43"/>
      <c r="D115" s="43"/>
      <c r="E115" s="43"/>
      <c r="F115" s="43"/>
      <c r="G115" s="43"/>
      <c r="H115" s="43"/>
      <c r="I115" s="13">
        <f>125237-22108</f>
        <v>103129</v>
      </c>
    </row>
    <row r="116" spans="1:9">
      <c r="A116" s="11"/>
      <c r="B116" s="44" t="s">
        <v>14</v>
      </c>
      <c r="C116" s="44"/>
      <c r="D116" s="44"/>
      <c r="E116" s="44"/>
      <c r="F116" s="44"/>
      <c r="G116" s="44"/>
      <c r="H116" s="44"/>
      <c r="I116" s="13">
        <f>I114-I115</f>
        <v>5668</v>
      </c>
    </row>
    <row r="117" spans="1:9">
      <c r="A117" s="11"/>
      <c r="B117" s="8"/>
      <c r="C117" s="8"/>
      <c r="D117" s="8"/>
      <c r="E117" s="8"/>
      <c r="F117" s="8"/>
      <c r="G117" s="8"/>
      <c r="H117" s="8"/>
      <c r="I117" s="60"/>
    </row>
    <row r="118" spans="1:9" ht="15.75">
      <c r="A118" s="11"/>
      <c r="B118" s="58" t="s">
        <v>15</v>
      </c>
      <c r="C118" s="59"/>
      <c r="D118" s="59"/>
      <c r="E118" s="59"/>
      <c r="F118" s="59"/>
      <c r="G118" s="59"/>
      <c r="H118" s="59"/>
      <c r="I118" s="61"/>
    </row>
    <row r="119" spans="1:9">
      <c r="A119" s="11">
        <v>1</v>
      </c>
      <c r="B119" s="17" t="s">
        <v>8</v>
      </c>
      <c r="C119" s="8"/>
      <c r="D119" s="8"/>
      <c r="E119" s="8"/>
      <c r="F119" s="8"/>
      <c r="G119" s="8"/>
      <c r="H119" s="8"/>
      <c r="I119" s="62"/>
    </row>
    <row r="120" spans="1:9">
      <c r="A120" s="11"/>
      <c r="B120" s="14" t="s">
        <v>16</v>
      </c>
      <c r="C120" s="15"/>
      <c r="D120" s="15"/>
      <c r="E120" s="15"/>
      <c r="F120" s="15"/>
      <c r="G120" s="15"/>
      <c r="H120" s="16"/>
      <c r="I120" s="13">
        <v>22108</v>
      </c>
    </row>
    <row r="121" spans="1:9">
      <c r="A121" s="11"/>
      <c r="B121" s="14" t="s">
        <v>17</v>
      </c>
      <c r="C121" s="15"/>
      <c r="D121" s="15"/>
      <c r="E121" s="15"/>
      <c r="F121" s="15"/>
      <c r="G121" s="15"/>
      <c r="H121" s="16"/>
      <c r="I121" s="13">
        <v>24346</v>
      </c>
    </row>
    <row r="122" spans="1:9">
      <c r="A122" s="11"/>
      <c r="B122" s="14" t="s">
        <v>18</v>
      </c>
      <c r="C122" s="15"/>
      <c r="D122" s="15"/>
      <c r="E122" s="15"/>
      <c r="F122" s="15"/>
      <c r="G122" s="15"/>
      <c r="H122" s="16"/>
      <c r="I122" s="13">
        <v>6114</v>
      </c>
    </row>
    <row r="123" spans="1:9">
      <c r="A123" s="11"/>
      <c r="B123" s="14" t="s">
        <v>19</v>
      </c>
      <c r="C123" s="15"/>
      <c r="D123" s="15"/>
      <c r="E123" s="15"/>
      <c r="F123" s="15"/>
      <c r="G123" s="15"/>
      <c r="H123" s="16"/>
      <c r="I123" s="13">
        <v>5219</v>
      </c>
    </row>
    <row r="124" spans="1:9">
      <c r="A124" s="11"/>
      <c r="B124" s="14" t="s">
        <v>20</v>
      </c>
      <c r="C124" s="15"/>
      <c r="D124" s="15"/>
      <c r="E124" s="15"/>
      <c r="F124" s="15"/>
      <c r="G124" s="15"/>
      <c r="H124" s="16"/>
      <c r="I124" s="13">
        <v>9544</v>
      </c>
    </row>
    <row r="125" spans="1:9">
      <c r="A125" s="11"/>
      <c r="B125" s="14" t="s">
        <v>21</v>
      </c>
      <c r="C125" s="15"/>
      <c r="D125" s="15"/>
      <c r="E125" s="15"/>
      <c r="F125" s="15"/>
      <c r="G125" s="15"/>
      <c r="H125" s="16"/>
      <c r="I125" s="13">
        <v>8202</v>
      </c>
    </row>
    <row r="126" spans="1:9">
      <c r="A126" s="11"/>
      <c r="B126" s="14" t="s">
        <v>22</v>
      </c>
      <c r="C126" s="15"/>
      <c r="D126" s="15"/>
      <c r="E126" s="15"/>
      <c r="F126" s="15"/>
      <c r="G126" s="15"/>
      <c r="H126" s="16"/>
      <c r="I126" s="13">
        <v>2021</v>
      </c>
    </row>
    <row r="127" spans="1:9">
      <c r="A127" s="11"/>
      <c r="B127" s="14" t="s">
        <v>23</v>
      </c>
      <c r="C127" s="15"/>
      <c r="D127" s="15"/>
      <c r="E127" s="15"/>
      <c r="F127" s="15"/>
      <c r="G127" s="15"/>
      <c r="H127" s="16"/>
      <c r="I127" s="13">
        <v>26181</v>
      </c>
    </row>
    <row r="128" spans="1:9">
      <c r="A128" s="11"/>
      <c r="B128" s="14" t="s">
        <v>24</v>
      </c>
      <c r="C128" s="15"/>
      <c r="D128" s="15"/>
      <c r="E128" s="15"/>
      <c r="F128" s="15"/>
      <c r="G128" s="15"/>
      <c r="H128" s="16"/>
      <c r="I128" s="13">
        <v>1300</v>
      </c>
    </row>
    <row r="129" spans="1:9">
      <c r="A129" s="11"/>
      <c r="B129" s="14" t="s">
        <v>25</v>
      </c>
      <c r="C129" s="15"/>
      <c r="D129" s="15"/>
      <c r="E129" s="15"/>
      <c r="F129" s="15"/>
      <c r="G129" s="15"/>
      <c r="H129" s="16"/>
      <c r="I129" s="13">
        <v>166677</v>
      </c>
    </row>
    <row r="130" spans="1:9">
      <c r="A130" s="11"/>
      <c r="B130" s="14" t="s">
        <v>26</v>
      </c>
      <c r="C130" s="15"/>
      <c r="D130" s="15"/>
      <c r="E130" s="15"/>
      <c r="F130" s="15"/>
      <c r="G130" s="15"/>
      <c r="H130" s="16"/>
      <c r="I130" s="13">
        <v>2693</v>
      </c>
    </row>
    <row r="131" spans="1:9">
      <c r="A131" s="11"/>
      <c r="B131" s="14"/>
      <c r="C131" s="15"/>
      <c r="D131" s="15"/>
      <c r="E131" s="15"/>
      <c r="F131" s="15"/>
      <c r="G131" s="31" t="s">
        <v>27</v>
      </c>
      <c r="H131" s="32"/>
      <c r="I131" s="13">
        <f>SUM(I120:I130)</f>
        <v>274405</v>
      </c>
    </row>
    <row r="132" spans="1:9">
      <c r="A132" s="11"/>
      <c r="B132" s="9"/>
      <c r="C132" s="9"/>
      <c r="D132" s="9"/>
      <c r="E132" s="9"/>
      <c r="F132" s="33" t="s">
        <v>28</v>
      </c>
      <c r="G132" s="33"/>
      <c r="H132" s="34"/>
      <c r="I132" s="13">
        <f>I131-I115</f>
        <v>171276</v>
      </c>
    </row>
    <row r="133" spans="1:9">
      <c r="A133" s="1"/>
      <c r="B133" s="1"/>
      <c r="C133" s="1"/>
      <c r="D133" s="1"/>
      <c r="E133" s="1"/>
      <c r="F133" s="1"/>
      <c r="G133" s="1"/>
      <c r="H133" s="1"/>
      <c r="I133" s="6"/>
    </row>
    <row r="134" spans="1:9">
      <c r="A134" s="1"/>
      <c r="B134" s="1"/>
      <c r="C134" s="1"/>
      <c r="D134" s="1"/>
      <c r="E134" s="1"/>
      <c r="F134" s="1"/>
      <c r="G134" s="1"/>
      <c r="H134" s="1"/>
      <c r="I134" s="6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</sheetData>
  <mergeCells count="16">
    <mergeCell ref="I106:I107"/>
    <mergeCell ref="A106:A107"/>
    <mergeCell ref="B106:H107"/>
    <mergeCell ref="B108:H108"/>
    <mergeCell ref="B118:H118"/>
    <mergeCell ref="I117:I119"/>
    <mergeCell ref="G131:H131"/>
    <mergeCell ref="F132:H132"/>
    <mergeCell ref="B109:H109"/>
    <mergeCell ref="B110:H110"/>
    <mergeCell ref="B111:H111"/>
    <mergeCell ref="B112:H112"/>
    <mergeCell ref="B113:H113"/>
    <mergeCell ref="B114:H114"/>
    <mergeCell ref="B115:H115"/>
    <mergeCell ref="B116:H1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4"/>
  <sheetViews>
    <sheetView view="pageLayout" workbookViewId="0">
      <selection activeCell="K28" sqref="K28"/>
    </sheetView>
  </sheetViews>
  <sheetFormatPr defaultRowHeight="15"/>
  <cols>
    <col min="2" max="2" width="26.5703125" customWidth="1"/>
    <col min="9" max="9" width="27.42578125" customWidth="1"/>
  </cols>
  <sheetData>
    <row r="1" spans="1:11">
      <c r="A1" s="1" t="s">
        <v>29</v>
      </c>
      <c r="B1" s="1"/>
      <c r="C1" s="63" t="s">
        <v>38</v>
      </c>
      <c r="D1" s="63"/>
      <c r="E1" s="18">
        <v>632.02</v>
      </c>
      <c r="F1" s="1"/>
    </row>
    <row r="2" spans="1:11">
      <c r="A2" s="1"/>
      <c r="B2" s="1"/>
      <c r="C2" s="1"/>
      <c r="D2" s="1"/>
      <c r="E2" s="1"/>
      <c r="F2" s="1"/>
      <c r="I2" s="25" t="s">
        <v>53</v>
      </c>
      <c r="J2" s="26">
        <v>0.22</v>
      </c>
    </row>
    <row r="3" spans="1:11">
      <c r="A3" s="2" t="s">
        <v>30</v>
      </c>
      <c r="B3" s="2"/>
      <c r="C3" s="1"/>
      <c r="D3" s="1"/>
      <c r="E3" s="1"/>
      <c r="F3" s="1"/>
    </row>
    <row r="4" spans="1:11">
      <c r="A4" s="19" t="s">
        <v>48</v>
      </c>
      <c r="B4" s="1"/>
      <c r="C4" s="1"/>
      <c r="D4" s="1"/>
      <c r="E4" s="1"/>
      <c r="F4" s="1"/>
      <c r="I4" s="1" t="s">
        <v>31</v>
      </c>
      <c r="J4" s="1"/>
      <c r="K4" s="21">
        <f>3.35*1.22</f>
        <v>4.0869999999999997</v>
      </c>
    </row>
    <row r="5" spans="1:11">
      <c r="A5" s="1" t="s">
        <v>31</v>
      </c>
      <c r="B5" s="1"/>
      <c r="C5" s="1">
        <v>3.07</v>
      </c>
      <c r="D5" s="1"/>
      <c r="E5" s="1"/>
      <c r="F5" s="1"/>
      <c r="I5" s="1" t="s">
        <v>32</v>
      </c>
      <c r="J5" s="1"/>
      <c r="K5" s="21">
        <f>3.53*1.22</f>
        <v>4.3065999999999995</v>
      </c>
    </row>
    <row r="6" spans="1:11">
      <c r="A6" s="1" t="s">
        <v>32</v>
      </c>
      <c r="B6" s="1"/>
      <c r="C6" s="1">
        <v>2.2999999999999998</v>
      </c>
      <c r="D6" s="1"/>
      <c r="E6" s="1"/>
      <c r="F6" s="1"/>
      <c r="I6" s="2" t="s">
        <v>33</v>
      </c>
      <c r="J6" s="2"/>
      <c r="K6" s="21">
        <f>SUM(K4:K5)</f>
        <v>8.3935999999999993</v>
      </c>
    </row>
    <row r="7" spans="1:11">
      <c r="A7" s="2" t="s">
        <v>33</v>
      </c>
      <c r="B7" s="2"/>
      <c r="C7" s="2">
        <f>SUM(C5:C6)</f>
        <v>5.3699999999999992</v>
      </c>
      <c r="D7" s="1"/>
      <c r="E7" s="1"/>
      <c r="F7" s="1"/>
      <c r="I7" s="1" t="s">
        <v>34</v>
      </c>
      <c r="J7" s="1"/>
      <c r="K7" s="1">
        <v>0.19</v>
      </c>
    </row>
    <row r="8" spans="1:11">
      <c r="A8" s="1"/>
      <c r="B8" s="1"/>
      <c r="C8" s="1"/>
      <c r="D8" s="1"/>
      <c r="E8" s="1"/>
      <c r="F8" s="1"/>
      <c r="I8" s="1" t="s">
        <v>35</v>
      </c>
      <c r="J8" s="1"/>
      <c r="K8" s="7">
        <v>20200</v>
      </c>
    </row>
    <row r="9" spans="1:11">
      <c r="A9" s="1" t="s">
        <v>34</v>
      </c>
      <c r="B9" s="1"/>
      <c r="C9" s="1">
        <v>0.19</v>
      </c>
      <c r="D9" s="1"/>
      <c r="E9" s="1"/>
      <c r="F9" s="1"/>
      <c r="I9" s="1"/>
      <c r="J9" s="20" t="s">
        <v>52</v>
      </c>
      <c r="K9" s="21">
        <f>K8*0.19</f>
        <v>3838</v>
      </c>
    </row>
    <row r="10" spans="1:11">
      <c r="A10" s="1" t="s">
        <v>35</v>
      </c>
      <c r="B10" s="1"/>
      <c r="C10" s="1">
        <v>15960</v>
      </c>
      <c r="D10" s="1" t="s">
        <v>36</v>
      </c>
      <c r="E10" s="1"/>
      <c r="F10" s="1"/>
      <c r="I10" s="20" t="s">
        <v>42</v>
      </c>
      <c r="J10" s="20"/>
      <c r="K10" s="21">
        <f>K9*30%</f>
        <v>1151.3999999999999</v>
      </c>
    </row>
    <row r="11" spans="1:11">
      <c r="A11" s="20" t="s">
        <v>37</v>
      </c>
      <c r="B11" s="20"/>
      <c r="C11" s="1">
        <f>C10*C9</f>
        <v>3032.4</v>
      </c>
      <c r="D11" s="1"/>
      <c r="E11" s="1"/>
      <c r="F11" s="1"/>
      <c r="I11" s="1"/>
      <c r="J11" s="20" t="s">
        <v>43</v>
      </c>
      <c r="K11" s="21">
        <f>SUM(K9:K10)</f>
        <v>4989.3999999999996</v>
      </c>
    </row>
    <row r="12" spans="1:11">
      <c r="A12" s="20" t="s">
        <v>42</v>
      </c>
      <c r="B12" s="20"/>
      <c r="C12" s="1">
        <f>C11*30%</f>
        <v>909.72</v>
      </c>
      <c r="D12" s="1"/>
      <c r="E12" s="1"/>
      <c r="F12" s="1"/>
      <c r="I12" s="1"/>
      <c r="J12" s="20" t="s">
        <v>44</v>
      </c>
      <c r="K12" s="21">
        <v>300</v>
      </c>
    </row>
    <row r="13" spans="1:11">
      <c r="A13" s="20"/>
      <c r="B13" s="20" t="s">
        <v>43</v>
      </c>
      <c r="C13" s="1">
        <f>SUM(C11:C12)</f>
        <v>3942.12</v>
      </c>
      <c r="D13" s="1"/>
      <c r="E13" s="1"/>
      <c r="F13" s="1"/>
      <c r="I13" s="1"/>
      <c r="J13" s="22" t="s">
        <v>45</v>
      </c>
      <c r="K13" s="23">
        <f>SUM(K11:K12)</f>
        <v>5289.4</v>
      </c>
    </row>
    <row r="14" spans="1:11">
      <c r="A14" s="20"/>
      <c r="B14" s="20" t="s">
        <v>44</v>
      </c>
      <c r="C14" s="1">
        <v>180</v>
      </c>
      <c r="D14" s="1"/>
      <c r="E14" s="1"/>
      <c r="F14" s="1"/>
      <c r="I14" s="5" t="s">
        <v>39</v>
      </c>
      <c r="J14" s="5"/>
      <c r="K14" s="21">
        <f>K4*E1</f>
        <v>2583.0657399999996</v>
      </c>
    </row>
    <row r="15" spans="1:11">
      <c r="A15" s="20"/>
      <c r="B15" s="22" t="s">
        <v>45</v>
      </c>
      <c r="C15" s="2">
        <f>SUM(C13:C14)</f>
        <v>4122.12</v>
      </c>
      <c r="D15" s="1"/>
      <c r="E15" s="1"/>
      <c r="F15" s="1"/>
      <c r="I15" s="5" t="s">
        <v>40</v>
      </c>
      <c r="J15" s="5"/>
      <c r="K15" s="21">
        <f>E1*K5</f>
        <v>2721.8573319999996</v>
      </c>
    </row>
    <row r="16" spans="1:11">
      <c r="A16" s="5" t="s">
        <v>39</v>
      </c>
      <c r="B16" s="5"/>
      <c r="C16" s="21">
        <f>E1*C5</f>
        <v>1940.3013999999998</v>
      </c>
      <c r="D16" s="1"/>
      <c r="E16" s="1"/>
      <c r="F16" s="1"/>
      <c r="I16" s="1"/>
      <c r="J16" s="22" t="s">
        <v>41</v>
      </c>
      <c r="K16" s="24">
        <f>SUM(K14:K15)</f>
        <v>5304.9230719999996</v>
      </c>
    </row>
    <row r="17" spans="1:6">
      <c r="A17" s="5" t="s">
        <v>40</v>
      </c>
      <c r="B17" s="5"/>
      <c r="C17" s="21">
        <f>E1*C6</f>
        <v>1453.646</v>
      </c>
      <c r="D17" s="1"/>
      <c r="E17" s="1"/>
      <c r="F17" s="1"/>
    </row>
    <row r="18" spans="1:6">
      <c r="A18" s="1"/>
      <c r="B18" s="22" t="s">
        <v>41</v>
      </c>
      <c r="C18" s="23">
        <f>SUM(C16:C17)</f>
        <v>3393.9474</v>
      </c>
      <c r="D18" s="1"/>
      <c r="E18" s="1"/>
      <c r="F18" s="1"/>
    </row>
    <row r="19" spans="1:6"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 t="s">
        <v>46</v>
      </c>
      <c r="B21" s="1"/>
      <c r="C21" s="1"/>
    </row>
    <row r="22" spans="1:6">
      <c r="A22" s="19" t="s">
        <v>49</v>
      </c>
      <c r="B22" s="1"/>
      <c r="C22" s="1"/>
    </row>
    <row r="23" spans="1:6">
      <c r="A23" s="1" t="s">
        <v>31</v>
      </c>
      <c r="B23" s="1"/>
      <c r="C23" s="1">
        <v>3.35</v>
      </c>
    </row>
    <row r="24" spans="1:6">
      <c r="A24" s="1" t="s">
        <v>32</v>
      </c>
      <c r="B24" s="1"/>
      <c r="C24" s="1">
        <v>3.53</v>
      </c>
    </row>
    <row r="25" spans="1:6">
      <c r="A25" s="2" t="s">
        <v>33</v>
      </c>
      <c r="B25" s="2"/>
      <c r="C25" s="2">
        <f>SUM(C23:C24)</f>
        <v>6.88</v>
      </c>
    </row>
    <row r="26" spans="1:6">
      <c r="A26" s="1" t="s">
        <v>34</v>
      </c>
      <c r="B26" s="1"/>
      <c r="C26" s="1">
        <v>0.19</v>
      </c>
      <c r="D26" s="1"/>
    </row>
    <row r="27" spans="1:6">
      <c r="A27" s="1" t="s">
        <v>35</v>
      </c>
      <c r="B27" s="1"/>
      <c r="C27" s="21">
        <v>17500</v>
      </c>
      <c r="D27" s="1" t="s">
        <v>36</v>
      </c>
    </row>
    <row r="28" spans="1:6">
      <c r="A28" s="1"/>
      <c r="B28" s="20" t="s">
        <v>47</v>
      </c>
      <c r="C28" s="21">
        <f>C26*C27</f>
        <v>3325</v>
      </c>
    </row>
    <row r="29" spans="1:6">
      <c r="A29" s="63" t="s">
        <v>42</v>
      </c>
      <c r="B29" s="63"/>
      <c r="C29" s="21">
        <f>C28*30%</f>
        <v>997.5</v>
      </c>
    </row>
    <row r="30" spans="1:6">
      <c r="A30" s="1"/>
      <c r="B30" s="20" t="s">
        <v>43</v>
      </c>
      <c r="C30" s="21">
        <f>SUM(C28:C29)</f>
        <v>4322.5</v>
      </c>
    </row>
    <row r="31" spans="1:6">
      <c r="A31" s="1"/>
      <c r="B31" s="20" t="s">
        <v>44</v>
      </c>
      <c r="C31" s="21">
        <v>200</v>
      </c>
    </row>
    <row r="32" spans="1:6">
      <c r="A32" s="1"/>
      <c r="B32" s="22" t="s">
        <v>45</v>
      </c>
      <c r="C32" s="23">
        <f>SUM(C30:C31)</f>
        <v>4522.5</v>
      </c>
    </row>
    <row r="33" spans="1:4">
      <c r="A33" s="64" t="s">
        <v>39</v>
      </c>
      <c r="B33" s="64"/>
      <c r="C33" s="21">
        <f>C23*E1</f>
        <v>2117.2669999999998</v>
      </c>
    </row>
    <row r="34" spans="1:4">
      <c r="A34" s="64" t="s">
        <v>40</v>
      </c>
      <c r="B34" s="64"/>
      <c r="C34" s="21">
        <f>E1*C24</f>
        <v>2231.0305999999996</v>
      </c>
    </row>
    <row r="35" spans="1:4">
      <c r="A35" s="1"/>
      <c r="B35" s="22" t="s">
        <v>41</v>
      </c>
      <c r="C35" s="23">
        <f>SUM(C33:C34)</f>
        <v>4348.2975999999999</v>
      </c>
    </row>
    <row r="36" spans="1:4">
      <c r="A36" s="1"/>
      <c r="B36" s="1"/>
      <c r="C36" s="21"/>
    </row>
    <row r="37" spans="1:4">
      <c r="A37" s="1" t="s">
        <v>50</v>
      </c>
      <c r="B37" s="1"/>
      <c r="C37" s="21"/>
    </row>
    <row r="38" spans="1:4">
      <c r="A38" s="19" t="s">
        <v>51</v>
      </c>
      <c r="B38" s="1"/>
      <c r="C38" s="1"/>
    </row>
    <row r="39" spans="1:4">
      <c r="A39" s="1" t="s">
        <v>31</v>
      </c>
      <c r="B39" s="1"/>
      <c r="C39" s="1">
        <v>3.35</v>
      </c>
    </row>
    <row r="40" spans="1:4">
      <c r="A40" s="1" t="s">
        <v>32</v>
      </c>
      <c r="B40" s="1"/>
      <c r="C40" s="1">
        <v>3.53</v>
      </c>
    </row>
    <row r="41" spans="1:4">
      <c r="A41" s="2" t="s">
        <v>33</v>
      </c>
      <c r="B41" s="2"/>
      <c r="C41" s="1">
        <f>SUM(C39:C40)</f>
        <v>6.88</v>
      </c>
    </row>
    <row r="42" spans="1:4">
      <c r="A42" s="1" t="s">
        <v>34</v>
      </c>
      <c r="B42" s="1"/>
      <c r="C42" s="1">
        <v>0.19</v>
      </c>
    </row>
    <row r="43" spans="1:4">
      <c r="A43" s="1" t="s">
        <v>35</v>
      </c>
      <c r="B43" s="1"/>
      <c r="C43" s="7">
        <v>20200</v>
      </c>
      <c r="D43" t="s">
        <v>36</v>
      </c>
    </row>
    <row r="44" spans="1:4">
      <c r="A44" s="1"/>
      <c r="B44" s="20" t="s">
        <v>52</v>
      </c>
      <c r="C44" s="21">
        <f>C43*0.19</f>
        <v>3838</v>
      </c>
    </row>
    <row r="45" spans="1:4">
      <c r="A45" s="63" t="s">
        <v>42</v>
      </c>
      <c r="B45" s="63"/>
      <c r="C45" s="21">
        <f>C44*30%</f>
        <v>1151.3999999999999</v>
      </c>
    </row>
    <row r="46" spans="1:4">
      <c r="A46" s="1"/>
      <c r="B46" s="20" t="s">
        <v>43</v>
      </c>
      <c r="C46" s="21">
        <f>SUM(C44:C45)</f>
        <v>4989.3999999999996</v>
      </c>
    </row>
    <row r="47" spans="1:4">
      <c r="A47" s="1"/>
      <c r="B47" s="20" t="s">
        <v>44</v>
      </c>
      <c r="C47" s="21">
        <v>300</v>
      </c>
    </row>
    <row r="48" spans="1:4">
      <c r="A48" s="1"/>
      <c r="B48" s="22" t="s">
        <v>45</v>
      </c>
      <c r="C48" s="23">
        <f>SUM(C46:C47)</f>
        <v>5289.4</v>
      </c>
    </row>
    <row r="49" spans="1:8">
      <c r="A49" s="64" t="s">
        <v>39</v>
      </c>
      <c r="B49" s="64"/>
      <c r="C49" s="21">
        <f>C33</f>
        <v>2117.2669999999998</v>
      </c>
    </row>
    <row r="50" spans="1:8">
      <c r="A50" s="64" t="s">
        <v>40</v>
      </c>
      <c r="B50" s="64"/>
      <c r="C50" s="21">
        <f>C34</f>
        <v>2231.0305999999996</v>
      </c>
    </row>
    <row r="51" spans="1:8">
      <c r="A51" s="1"/>
      <c r="B51" s="22" t="s">
        <v>41</v>
      </c>
      <c r="C51" s="24">
        <f>SUM(C49:C50)</f>
        <v>4348.2975999999999</v>
      </c>
    </row>
    <row r="53" spans="1:8">
      <c r="B53" s="25"/>
      <c r="C53" s="26"/>
    </row>
    <row r="58" spans="1:8">
      <c r="B58" s="29" t="s">
        <v>54</v>
      </c>
    </row>
    <row r="59" spans="1:8">
      <c r="A59" s="1"/>
      <c r="B59" s="1" t="s">
        <v>55</v>
      </c>
      <c r="C59" s="63" t="s">
        <v>56</v>
      </c>
      <c r="D59" s="63"/>
      <c r="E59" s="30">
        <v>632.02</v>
      </c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 t="s">
        <v>31</v>
      </c>
      <c r="B61" s="1"/>
      <c r="C61" s="21">
        <f>3.35*1.25</f>
        <v>4.1875</v>
      </c>
      <c r="E61" s="1"/>
      <c r="F61" s="1"/>
      <c r="G61" s="1"/>
      <c r="H61" s="1"/>
    </row>
    <row r="62" spans="1:8">
      <c r="A62" s="1" t="s">
        <v>32</v>
      </c>
      <c r="B62" s="1"/>
      <c r="C62" s="21">
        <f>3.53*1.25</f>
        <v>4.4124999999999996</v>
      </c>
      <c r="E62" s="1"/>
      <c r="F62" s="1"/>
      <c r="G62" s="1"/>
      <c r="H62" s="1"/>
    </row>
    <row r="63" spans="1:8">
      <c r="A63" s="1" t="s">
        <v>57</v>
      </c>
      <c r="B63" s="1"/>
      <c r="C63" s="21">
        <f>3.57*1.25</f>
        <v>4.4624999999999995</v>
      </c>
      <c r="E63" s="1"/>
      <c r="F63" s="1"/>
      <c r="G63" s="1"/>
      <c r="H63" s="1"/>
    </row>
    <row r="64" spans="1:8">
      <c r="A64" s="1"/>
      <c r="B64" s="1"/>
      <c r="C64" s="21">
        <f>7.71*1.25</f>
        <v>9.6374999999999993</v>
      </c>
      <c r="E64" s="1"/>
      <c r="F64" s="1"/>
      <c r="G64" s="1"/>
      <c r="H64" s="1"/>
    </row>
    <row r="65" spans="1:8">
      <c r="A65" s="2" t="s">
        <v>33</v>
      </c>
      <c r="B65" s="2"/>
      <c r="C65" s="23">
        <f>SUM(C61:C64)</f>
        <v>22.7</v>
      </c>
      <c r="D65" t="s">
        <v>58</v>
      </c>
      <c r="E65" s="1"/>
      <c r="F65" s="1"/>
      <c r="G65" s="1"/>
      <c r="H65" s="1"/>
    </row>
    <row r="66" spans="1:8">
      <c r="A66" s="1"/>
      <c r="B66" s="1"/>
      <c r="C66" s="1"/>
      <c r="E66" s="1"/>
      <c r="F66" s="1"/>
      <c r="G66" s="1"/>
      <c r="H66" s="1"/>
    </row>
    <row r="67" spans="1:8">
      <c r="A67" s="1"/>
      <c r="B67" s="1"/>
      <c r="C67" s="7"/>
      <c r="E67" s="1"/>
      <c r="F67" s="1"/>
      <c r="G67" s="1"/>
      <c r="H67" s="1"/>
    </row>
    <row r="68" spans="1:8">
      <c r="A68" s="1"/>
      <c r="B68" s="27"/>
      <c r="C68" s="21"/>
      <c r="E68" s="1"/>
      <c r="F68" s="1"/>
      <c r="G68" s="1"/>
      <c r="H68" s="1"/>
    </row>
    <row r="69" spans="1:8">
      <c r="A69" s="27"/>
      <c r="B69" s="27"/>
      <c r="C69" s="21"/>
      <c r="E69" s="1"/>
      <c r="F69" s="1"/>
      <c r="G69" s="1"/>
      <c r="H69" s="1"/>
    </row>
    <row r="70" spans="1:8">
      <c r="A70" s="1"/>
      <c r="B70" s="27"/>
      <c r="C70" s="21"/>
      <c r="E70" s="1"/>
      <c r="F70" s="1"/>
      <c r="G70" s="1"/>
      <c r="H70" s="1"/>
    </row>
    <row r="71" spans="1:8">
      <c r="A71" s="1"/>
      <c r="B71" s="27"/>
      <c r="C71" s="21"/>
      <c r="E71" s="1"/>
      <c r="F71" s="1"/>
      <c r="G71" s="1"/>
      <c r="H71" s="1"/>
    </row>
    <row r="72" spans="1:8">
      <c r="A72" s="1"/>
      <c r="B72" s="22"/>
      <c r="C72" s="23"/>
      <c r="E72" s="1"/>
      <c r="F72" s="1"/>
      <c r="G72" s="1"/>
      <c r="H72" s="1"/>
    </row>
    <row r="73" spans="1:8">
      <c r="A73" s="28"/>
      <c r="B73" s="28"/>
      <c r="C73" s="21"/>
      <c r="E73" s="1"/>
      <c r="F73" s="1"/>
      <c r="G73" s="1"/>
      <c r="H73" s="1"/>
    </row>
    <row r="74" spans="1:8">
      <c r="A74" s="28"/>
      <c r="B74" s="28"/>
      <c r="C74" s="21"/>
      <c r="E74" s="1"/>
      <c r="F74" s="1"/>
      <c r="G74" s="1"/>
      <c r="H74" s="1"/>
    </row>
    <row r="75" spans="1:8">
      <c r="A75" s="1"/>
      <c r="B75" s="22"/>
      <c r="C75" s="24"/>
      <c r="E75" s="1"/>
      <c r="F75" s="1"/>
      <c r="G75" s="1"/>
      <c r="H75" s="1"/>
    </row>
    <row r="76" spans="1:8">
      <c r="E76" s="1"/>
      <c r="F76" s="1"/>
      <c r="G76" s="1"/>
      <c r="H76" s="1"/>
    </row>
    <row r="77" spans="1:8">
      <c r="E77" s="1"/>
      <c r="F77" s="1"/>
      <c r="G77" s="1"/>
      <c r="H77" s="1"/>
    </row>
    <row r="78" spans="1:8">
      <c r="E78" s="1"/>
      <c r="F78" s="1"/>
      <c r="G78" s="1"/>
      <c r="H78" s="1"/>
    </row>
    <row r="79" spans="1:8"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</sheetData>
  <mergeCells count="8">
    <mergeCell ref="C59:D59"/>
    <mergeCell ref="A50:B50"/>
    <mergeCell ref="C1:D1"/>
    <mergeCell ref="A29:B29"/>
    <mergeCell ref="A33:B33"/>
    <mergeCell ref="A34:B34"/>
    <mergeCell ref="A45:B45"/>
    <mergeCell ref="A49:B49"/>
  </mergeCells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2024-03-11T05:45:56Z</dcterms:modified>
</cp:coreProperties>
</file>