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16"/>
  <c r="E14"/>
  <c r="E13"/>
  <c r="D23"/>
  <c r="C23"/>
  <c r="D24"/>
  <c r="C24"/>
  <c r="E15"/>
  <c r="E8"/>
  <c r="E7" l="1"/>
  <c r="D29"/>
  <c r="C29"/>
  <c r="E28"/>
  <c r="E27"/>
  <c r="E26"/>
  <c r="E24"/>
  <c r="E23"/>
  <c r="D9"/>
  <c r="C9"/>
  <c r="E12" s="1"/>
  <c r="E25" l="1"/>
  <c r="E29" s="1"/>
  <c r="E9"/>
  <c r="E11"/>
  <c r="E30" l="1"/>
  <c r="E32" s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<sst xmlns="http://schemas.openxmlformats.org/spreadsheetml/2006/main" count="35" uniqueCount="35">
  <si>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</si>
  <si>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</si>
  <si>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</si>
  <si>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</si>
  <si>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</si>
  <si>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</si>
  <si>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ул.Победы д.9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</si>
  <si>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</si>
  <si>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</si>
  <si>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</si>
  <si>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</si>
  <si>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</si>
  <si>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</si>
  <si>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</si>
  <si>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</si>
  <si>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</si>
  <si>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</si>
  <si>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</si>
  <si>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</si>
  <si>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</si>
  <si>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</si>
  <si>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</si>
  <si>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</si>
  <si>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</si>
  <si>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</si>
  <si>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</si>
  <si>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</si>
  <si>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</si>
  <si>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</si>
  <si>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</si>
  <si>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</si>
  <si>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(поверка, обслуживание)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</si>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</sst>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4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showWhiteSpace="0" view="pageLayout" workbookViewId="0">
      <selection sqref="A1:E33"/>
    </sheetView>
  </sheetViews>
  <sheetFormatPr defaultRowHeight="15"/>
  <cols>
    <col min="1" max="1" width="13.28515625" customWidth="1"/>
    <col min="2" max="2" width="39.140625" customWidth="1"/>
    <col min="3" max="3" width="13.140625" customWidth="1"/>
    <col min="4" max="4" width="12" customWidth="1"/>
    <col min="5" max="5" width="15" customWidth="1"/>
    <col min="7" max="7" width="10" bestFit="1" customWidth="1"/>
    <col min="9" max="10" width="11.42578125" bestFit="1" customWidth="1"/>
  </cols>
  <sheetData>
    <row r="1" spans="1:8">
      <c r="A1" s="1" t="s">
        <v>32</v>
      </c>
    </row>
    <row r="3" spans="1:8">
      <c r="A3" s="8" t="s">
        <v>6</v>
      </c>
      <c r="B3" s="9"/>
      <c r="C3" s="2" t="s">
        <v>0</v>
      </c>
      <c r="D3" s="2" t="s">
        <v>1</v>
      </c>
      <c r="E3" s="10" t="s">
        <v>14</v>
      </c>
    </row>
    <row r="4" spans="1:8">
      <c r="A4" s="11" t="s">
        <v>15</v>
      </c>
      <c r="B4" s="12">
        <v>6282.3</v>
      </c>
      <c r="C4" s="13"/>
      <c r="D4" s="13"/>
      <c r="E4" s="14" t="s">
        <v>16</v>
      </c>
    </row>
    <row r="5" spans="1:8">
      <c r="A5" s="15"/>
      <c r="B5" s="16" t="s">
        <v>2</v>
      </c>
      <c r="C5" s="17"/>
      <c r="D5" s="17"/>
      <c r="E5" s="17" t="s">
        <v>3</v>
      </c>
    </row>
    <row r="6" spans="1:8">
      <c r="A6" s="15" t="s">
        <v>5</v>
      </c>
      <c r="B6" s="20"/>
      <c r="C6" s="21">
        <v>580702</v>
      </c>
      <c r="D6" s="21">
        <v>571849</v>
      </c>
      <c r="E6" s="22">
        <f>C6*10%+483290</f>
        <v>541360.19999999995</v>
      </c>
    </row>
    <row r="7" spans="1:8">
      <c r="A7" s="15" t="s">
        <v>17</v>
      </c>
      <c r="B7" s="20"/>
      <c r="C7" s="21">
        <v>767951</v>
      </c>
      <c r="D7" s="21">
        <v>744173</v>
      </c>
      <c r="E7" s="22">
        <f>C7</f>
        <v>767951</v>
      </c>
    </row>
    <row r="8" spans="1:8">
      <c r="A8" s="19" t="s">
        <v>7</v>
      </c>
      <c r="B8" s="20"/>
      <c r="C8" s="18">
        <v>26379</v>
      </c>
      <c r="D8" s="21">
        <v>25979</v>
      </c>
      <c r="E8" s="22">
        <f>D8</f>
        <v>25979</v>
      </c>
    </row>
    <row r="9" spans="1:8">
      <c r="A9" s="15"/>
      <c r="B9" s="16" t="s">
        <v>18</v>
      </c>
      <c r="C9" s="23">
        <f>SUM(C6:C8)</f>
        <v>1375032</v>
      </c>
      <c r="D9" s="23">
        <f>SUM(D6:D8)</f>
        <v>1342001</v>
      </c>
      <c r="E9" s="24">
        <f>SUM(E6:E8)</f>
        <v>1335290.2</v>
      </c>
      <c r="F9" s="31"/>
    </row>
    <row r="10" spans="1:8">
      <c r="A10" s="25" t="s">
        <v>19</v>
      </c>
      <c r="B10" s="20"/>
      <c r="C10" s="23"/>
      <c r="D10" s="23"/>
      <c r="E10" s="22"/>
    </row>
    <row r="11" spans="1:8">
      <c r="A11" s="25" t="s">
        <v>4</v>
      </c>
      <c r="B11" s="20"/>
      <c r="C11" s="24"/>
      <c r="D11" s="24"/>
      <c r="E11" s="22">
        <f>(D29+D9)*1%</f>
        <v>14972.44</v>
      </c>
    </row>
    <row r="12" spans="1:8">
      <c r="A12" s="19" t="s">
        <v>26</v>
      </c>
      <c r="B12" s="20"/>
      <c r="C12" s="24"/>
      <c r="D12" s="24"/>
      <c r="E12" s="22">
        <f>C9*15%</f>
        <v>206254.8</v>
      </c>
    </row>
    <row r="13" spans="1:8">
      <c r="A13" s="19" t="s">
        <v>33</v>
      </c>
      <c r="B13" s="20"/>
      <c r="C13" s="24"/>
      <c r="D13" s="24"/>
      <c r="E13" s="22">
        <f>7.01*12*B4</f>
        <v>528467.076</v>
      </c>
    </row>
    <row r="14" spans="1:8">
      <c r="A14" s="19" t="s">
        <v>34</v>
      </c>
      <c r="B14" s="20"/>
      <c r="C14" s="24"/>
      <c r="D14" s="24"/>
      <c r="E14" s="22">
        <f>B4*12.8</f>
        <v>80413.440000000002</v>
      </c>
    </row>
    <row r="15" spans="1:8">
      <c r="A15" s="15" t="s">
        <v>31</v>
      </c>
      <c r="B15" s="20"/>
      <c r="C15" s="24"/>
      <c r="D15" s="24"/>
      <c r="E15" s="22">
        <f>B4*10.87</f>
        <v>68288.600999999995</v>
      </c>
      <c r="F15" s="31"/>
    </row>
    <row r="16" spans="1:8">
      <c r="A16" s="19" t="s">
        <v>8</v>
      </c>
      <c r="B16" s="26"/>
      <c r="C16" s="24"/>
      <c r="D16" s="24"/>
      <c r="E16" s="22">
        <f>B4*8.2</f>
        <v>51514.86</v>
      </c>
      <c r="G16" s="31"/>
      <c r="H16" s="31"/>
    </row>
    <row r="17" spans="1:9">
      <c r="A17" s="15" t="s">
        <v>9</v>
      </c>
      <c r="B17" s="20"/>
      <c r="C17" s="24"/>
      <c r="D17" s="24"/>
      <c r="E17" s="22">
        <f>B4*7</f>
        <v>43976.1</v>
      </c>
    </row>
    <row r="18" spans="1:9">
      <c r="A18" s="15" t="s">
        <v>20</v>
      </c>
      <c r="B18" s="20"/>
      <c r="C18" s="24"/>
      <c r="D18" s="24"/>
      <c r="E18" s="22">
        <f>5*B4</f>
        <v>31411.5</v>
      </c>
      <c r="G18" s="5"/>
      <c r="I18" s="31"/>
    </row>
    <row r="19" spans="1:9">
      <c r="A19" s="15" t="s">
        <v>27</v>
      </c>
      <c r="B19" s="20"/>
      <c r="C19" s="24"/>
      <c r="D19" s="24"/>
      <c r="E19" s="22">
        <f>B4*6</f>
        <v>37693.800000000003</v>
      </c>
      <c r="G19" s="5"/>
    </row>
    <row r="20" spans="1:9">
      <c r="A20" s="15" t="s">
        <v>28</v>
      </c>
      <c r="B20" s="20"/>
      <c r="C20" s="24"/>
      <c r="D20" s="24"/>
      <c r="E20" s="22">
        <f>B4*2.71</f>
        <v>17025.032999999999</v>
      </c>
    </row>
    <row r="21" spans="1:9">
      <c r="A21" s="19" t="s">
        <v>21</v>
      </c>
      <c r="B21" s="20"/>
      <c r="C21" s="24"/>
      <c r="D21" s="24"/>
      <c r="E21" s="22">
        <v>171223</v>
      </c>
      <c r="G21" s="5"/>
    </row>
    <row r="22" spans="1:9">
      <c r="A22" s="19"/>
      <c r="B22" s="20"/>
      <c r="C22" s="24"/>
      <c r="D22" s="24"/>
      <c r="E22" s="22"/>
    </row>
    <row r="23" spans="1:9" ht="15.75">
      <c r="A23" s="28" t="s">
        <v>11</v>
      </c>
      <c r="B23" s="16"/>
      <c r="C23" s="27">
        <f>2593+5187</f>
        <v>7780</v>
      </c>
      <c r="D23" s="27">
        <f>4319+3358</f>
        <v>7677</v>
      </c>
      <c r="E23" s="27">
        <f t="shared" ref="E23:E28" si="0">C23</f>
        <v>7780</v>
      </c>
    </row>
    <row r="24" spans="1:9" ht="15.75">
      <c r="A24" s="28" t="s">
        <v>29</v>
      </c>
      <c r="B24" s="16"/>
      <c r="C24" s="27">
        <f>7617+15234</f>
        <v>22851</v>
      </c>
      <c r="D24" s="27">
        <f>12685+9858</f>
        <v>22543</v>
      </c>
      <c r="E24" s="27">
        <f t="shared" si="0"/>
        <v>22851</v>
      </c>
    </row>
    <row r="25" spans="1:9">
      <c r="A25" s="25" t="s">
        <v>10</v>
      </c>
      <c r="B25" s="16"/>
      <c r="C25" s="27">
        <v>41821</v>
      </c>
      <c r="D25" s="27">
        <v>41213</v>
      </c>
      <c r="E25" s="27">
        <f t="shared" si="0"/>
        <v>41821</v>
      </c>
    </row>
    <row r="26" spans="1:9">
      <c r="A26" s="3" t="s">
        <v>22</v>
      </c>
      <c r="B26" s="4"/>
      <c r="C26" s="7">
        <v>29022</v>
      </c>
      <c r="D26" s="7">
        <v>28704</v>
      </c>
      <c r="E26" s="7">
        <f t="shared" si="0"/>
        <v>29022</v>
      </c>
      <c r="I26" s="5"/>
    </row>
    <row r="27" spans="1:9">
      <c r="A27" s="25" t="s">
        <v>23</v>
      </c>
      <c r="B27" s="16"/>
      <c r="C27" s="27">
        <v>7780</v>
      </c>
      <c r="D27" s="27">
        <v>7676</v>
      </c>
      <c r="E27" s="27">
        <f t="shared" si="0"/>
        <v>7780</v>
      </c>
    </row>
    <row r="28" spans="1:9">
      <c r="A28" s="3" t="s">
        <v>24</v>
      </c>
      <c r="B28" s="4"/>
      <c r="C28" s="7">
        <v>48299</v>
      </c>
      <c r="D28" s="7">
        <v>47430</v>
      </c>
      <c r="E28" s="7">
        <f t="shared" si="0"/>
        <v>48299</v>
      </c>
    </row>
    <row r="29" spans="1:9">
      <c r="A29" s="25"/>
      <c r="B29" s="20" t="s">
        <v>30</v>
      </c>
      <c r="C29" s="24">
        <f>SUM(C23:C28)</f>
        <v>157553</v>
      </c>
      <c r="D29" s="24">
        <f>SUM(D23:D28)</f>
        <v>155243</v>
      </c>
      <c r="E29" s="24">
        <f>SUM(E23:E28)</f>
        <v>157553</v>
      </c>
    </row>
    <row r="30" spans="1:9">
      <c r="A30" s="25"/>
      <c r="B30" s="20" t="s">
        <v>25</v>
      </c>
      <c r="C30" s="27"/>
      <c r="D30" s="27"/>
      <c r="E30" s="24">
        <f>E29+E9</f>
        <v>1492843.2</v>
      </c>
    </row>
    <row r="31" spans="1:9">
      <c r="A31" s="25" t="s">
        <v>12</v>
      </c>
      <c r="B31" s="16"/>
      <c r="C31" s="27"/>
      <c r="D31" s="27"/>
      <c r="E31" s="24"/>
    </row>
    <row r="32" spans="1:9">
      <c r="A32" s="29" t="s">
        <v>13</v>
      </c>
      <c r="B32" s="30"/>
      <c r="C32" s="24"/>
      <c r="D32" s="24"/>
      <c r="E32" s="24">
        <f>D9+D29-E30</f>
        <v>4400.8000000000466</v>
      </c>
    </row>
    <row r="34" spans="1:2">
      <c r="A34" s="6"/>
      <c r="B34" s="6"/>
    </row>
    <row r="35" spans="1:2">
      <c r="A35" s="6"/>
      <c r="B35" s="6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2024-02-21T13:41:34Z</dcterms:modified>
</cp:coreProperties>
</file>