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7" i="1"/>
  <c r="E19"/>
  <c r="E18"/>
  <c r="E17"/>
  <c r="E16"/>
  <c r="E15"/>
  <c r="E14"/>
  <c r="E9"/>
  <c r="D28"/>
  <c r="C28"/>
  <c r="E27"/>
  <c r="E26"/>
  <c r="E25"/>
  <c r="E24"/>
  <c r="E23"/>
  <c r="E22"/>
  <c r="D10"/>
  <c r="C10"/>
  <c r="E13" s="1"/>
  <c r="E8"/>
  <c r="E10" l="1"/>
  <c r="E28"/>
  <c r="E12"/>
  <c r="E21" s="1"/>
  <c r="E30"/>
  <c r="E29" l="1"/>
  <c r="E31" s="1"/>
</calcChain>
</file>

<file path=xl/sharedStrings.xml><?xml version="1.0" encoding="utf-8"?>
<sst xmlns="http://schemas.openxmlformats.org/spreadsheetml/2006/main" count="35" uniqueCount="35">
  <si>
    <t>Начислено</t>
  </si>
  <si>
    <t>Оплачено</t>
  </si>
  <si>
    <t>налог на доход</t>
  </si>
  <si>
    <t>гр.1</t>
  </si>
  <si>
    <t>гр.3</t>
  </si>
  <si>
    <t>гр.4</t>
  </si>
  <si>
    <t>гр.5</t>
  </si>
  <si>
    <t>текущий ремонт</t>
  </si>
  <si>
    <t>Техническое обслуживание ВДГО</t>
  </si>
  <si>
    <t>Аварийная служба</t>
  </si>
  <si>
    <t>Услуги ЕИРЦ</t>
  </si>
  <si>
    <t>СОИ электроэнергия</t>
  </si>
  <si>
    <t>СОИ ХВС</t>
  </si>
  <si>
    <t>задолженность населения на конец отчетного периода</t>
  </si>
  <si>
    <t>остаток, перерасход на конец отчетного периода</t>
  </si>
  <si>
    <t>ул.Гагарина д.35/1</t>
  </si>
  <si>
    <t>расходы</t>
  </si>
  <si>
    <t>площадь дома</t>
  </si>
  <si>
    <t>руб.</t>
  </si>
  <si>
    <t>СОИД</t>
  </si>
  <si>
    <t>Всего:</t>
  </si>
  <si>
    <t>расходы в т.ч.</t>
  </si>
  <si>
    <t>прочие расходы(  мед.услуги,спец.оценка,связь,кадры и.т.д)</t>
  </si>
  <si>
    <t>работы,материалы</t>
  </si>
  <si>
    <t>ГВС СОИ(к-т на тепловую энергию)</t>
  </si>
  <si>
    <t>ГВС СОИ ( к-т на холодную воду)</t>
  </si>
  <si>
    <t>Эл.энергия ИТП</t>
  </si>
  <si>
    <t>ИТОГО расходы:</t>
  </si>
  <si>
    <t>Управление МКД</t>
  </si>
  <si>
    <t>аренда</t>
  </si>
  <si>
    <t>автотранспортные расходы</t>
  </si>
  <si>
    <t>СОИ водоотведение</t>
  </si>
  <si>
    <t>ВСЕГО СОИ</t>
  </si>
  <si>
    <t>Отчет об исполнении ООО"Наш Лужский  Дом" договора управления  за 2023год</t>
  </si>
  <si>
    <t>услуги по эксплуатации,ремонту,содержаниюОИД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</si>
</sst>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" xfId="0" applyBorder="1" applyAlignment="1">
      <alignment horizontal="center"/>
    </xf>
    <xf numFmtId="0" fontId="0" fillId="0" borderId="12" xfId="0" applyBorder="1"/>
    <xf numFmtId="0" fontId="1" fillId="0" borderId="3" xfId="0" applyFont="1" applyBorder="1"/>
    <xf numFmtId="0" fontId="1" fillId="0" borderId="11" xfId="0" applyFont="1" applyBorder="1"/>
    <xf numFmtId="4" fontId="0" fillId="0" borderId="0" xfId="0" applyNumberFormat="1"/>
    <xf numFmtId="3" fontId="0" fillId="0" borderId="10" xfId="0" applyNumberFormat="1" applyBorder="1"/>
    <xf numFmtId="0" fontId="1" fillId="0" borderId="4" xfId="0" applyFont="1" applyBorder="1"/>
    <xf numFmtId="3" fontId="0" fillId="0" borderId="1" xfId="0" applyNumberFormat="1" applyBorder="1"/>
    <xf numFmtId="0" fontId="2" fillId="0" borderId="2" xfId="0" applyFont="1" applyBorder="1"/>
    <xf numFmtId="0" fontId="0" fillId="0" borderId="6" xfId="0" applyBorder="1" applyAlignment="1">
      <alignment horizontal="center"/>
    </xf>
    <xf numFmtId="0" fontId="1" fillId="0" borderId="5" xfId="0" applyFont="1" applyBorder="1"/>
    <xf numFmtId="0" fontId="0" fillId="0" borderId="7" xfId="0" applyBorder="1" applyAlignment="1">
      <alignment horizontal="center"/>
    </xf>
    <xf numFmtId="3" fontId="0" fillId="0" borderId="1" xfId="0" applyNumberFormat="1" applyBorder="1" applyAlignment="1">
      <alignment horizontal="center"/>
    </xf>
    <xf numFmtId="0" fontId="0" fillId="0" borderId="8" xfId="0" applyFont="1" applyBorder="1"/>
    <xf numFmtId="0" fontId="1" fillId="0" borderId="9" xfId="0" applyFont="1" applyBorder="1"/>
    <xf numFmtId="3" fontId="0" fillId="0" borderId="1" xfId="0" applyNumberFormat="1" applyFont="1" applyBorder="1" applyAlignment="1">
      <alignment horizontal="center"/>
    </xf>
    <xf numFmtId="3" fontId="0" fillId="0" borderId="1" xfId="0" applyNumberFormat="1" applyFont="1" applyBorder="1"/>
    <xf numFmtId="3" fontId="1" fillId="0" borderId="1" xfId="0" applyNumberFormat="1" applyFont="1" applyBorder="1" applyAlignment="1">
      <alignment horizontal="center"/>
    </xf>
    <xf numFmtId="3" fontId="1" fillId="0" borderId="1" xfId="0" applyNumberFormat="1" applyFont="1" applyBorder="1"/>
    <xf numFmtId="0" fontId="1" fillId="0" borderId="8" xfId="0" applyFont="1" applyBorder="1"/>
    <xf numFmtId="0" fontId="0" fillId="0" borderId="9" xfId="0" applyFont="1" applyBorder="1"/>
    <xf numFmtId="0" fontId="3" fillId="0" borderId="8" xfId="0" applyFont="1" applyBorder="1"/>
    <xf numFmtId="0" fontId="1" fillId="0" borderId="8" xfId="0" applyFont="1" applyBorder="1" applyAlignment="1"/>
    <xf numFmtId="0" fontId="1" fillId="0" borderId="9" xfId="0" applyFont="1" applyBorder="1" applyAlignment="1"/>
    <xf numFmtId="3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G31"/>
  <sheetViews>
    <sheetView tabSelected="1" view="pageLayout" workbookViewId="0">
      <selection activeCell="A2" sqref="A2:E32"/>
    </sheetView>
  </sheetViews>
  <sheetFormatPr defaultRowHeight="15"/>
  <cols>
    <col min="1" max="1" width="15" customWidth="1"/>
    <col min="2" max="2" width="39.28515625" customWidth="1"/>
    <col min="3" max="3" width="11.42578125" customWidth="1"/>
    <col min="4" max="4" width="10.28515625" customWidth="1"/>
    <col min="5" max="5" width="16.7109375" customWidth="1"/>
    <col min="6" max="6" width="14.85546875" customWidth="1"/>
    <col min="7" max="7" width="15.140625" customWidth="1"/>
  </cols>
  <sheetData>
    <row r="2" spans="1:6">
      <c r="A2" s="1" t="s">
        <v>33</v>
      </c>
    </row>
    <row r="4" spans="1:6">
      <c r="A4" s="14" t="s">
        <v>15</v>
      </c>
      <c r="B4" s="8"/>
      <c r="C4" s="2" t="s">
        <v>0</v>
      </c>
      <c r="D4" s="2" t="s">
        <v>1</v>
      </c>
      <c r="E4" s="15" t="s">
        <v>16</v>
      </c>
    </row>
    <row r="5" spans="1:6">
      <c r="A5" s="12" t="s">
        <v>17</v>
      </c>
      <c r="B5" s="16">
        <v>369.7</v>
      </c>
      <c r="C5" s="3"/>
      <c r="D5" s="3"/>
      <c r="E5" s="17" t="s">
        <v>18</v>
      </c>
    </row>
    <row r="6" spans="1:6">
      <c r="A6" s="4"/>
      <c r="B6" s="5" t="s">
        <v>3</v>
      </c>
      <c r="C6" s="6" t="s">
        <v>4</v>
      </c>
      <c r="D6" s="6" t="s">
        <v>5</v>
      </c>
      <c r="E6" s="6" t="s">
        <v>6</v>
      </c>
    </row>
    <row r="7" spans="1:6">
      <c r="A7" s="4" t="s">
        <v>7</v>
      </c>
      <c r="B7" s="20"/>
      <c r="C7" s="21">
        <v>32786</v>
      </c>
      <c r="D7" s="21">
        <v>24977</v>
      </c>
      <c r="E7" s="22">
        <f>C7*40%+8028</f>
        <v>21142.400000000001</v>
      </c>
      <c r="F7" s="30"/>
    </row>
    <row r="8" spans="1:6">
      <c r="A8" s="4" t="s">
        <v>19</v>
      </c>
      <c r="B8" s="20"/>
      <c r="C8" s="21">
        <v>15195</v>
      </c>
      <c r="D8" s="21">
        <v>11577</v>
      </c>
      <c r="E8" s="22">
        <f>D8</f>
        <v>11577</v>
      </c>
      <c r="F8" s="30"/>
    </row>
    <row r="9" spans="1:6">
      <c r="A9" s="19" t="s">
        <v>8</v>
      </c>
      <c r="B9" s="20"/>
      <c r="C9" s="18">
        <v>1575</v>
      </c>
      <c r="D9" s="21">
        <v>1200</v>
      </c>
      <c r="E9" s="22">
        <f>C9</f>
        <v>1575</v>
      </c>
    </row>
    <row r="10" spans="1:6">
      <c r="A10" s="4"/>
      <c r="B10" s="5" t="s">
        <v>20</v>
      </c>
      <c r="C10" s="23">
        <f>SUM(C7:C9)</f>
        <v>49556</v>
      </c>
      <c r="D10" s="23">
        <f>SUM(D7:D9)</f>
        <v>37754</v>
      </c>
      <c r="E10" s="24">
        <f>SUM(E7:E9)</f>
        <v>34294.400000000001</v>
      </c>
    </row>
    <row r="11" spans="1:6">
      <c r="A11" s="25" t="s">
        <v>21</v>
      </c>
      <c r="B11" s="20"/>
      <c r="C11" s="23"/>
      <c r="D11" s="23"/>
      <c r="E11" s="22"/>
      <c r="F11" s="30"/>
    </row>
    <row r="12" spans="1:6">
      <c r="A12" s="25" t="s">
        <v>2</v>
      </c>
      <c r="B12" s="20"/>
      <c r="C12" s="24"/>
      <c r="D12" s="24"/>
      <c r="E12" s="22">
        <f>(D28+D10)*1%</f>
        <v>405.45</v>
      </c>
    </row>
    <row r="13" spans="1:6">
      <c r="A13" s="19" t="s">
        <v>28</v>
      </c>
      <c r="B13" s="20"/>
      <c r="C13" s="24"/>
      <c r="D13" s="24"/>
      <c r="E13" s="22">
        <f>C10*15%</f>
        <v>7433.4</v>
      </c>
    </row>
    <row r="14" spans="1:6">
      <c r="A14" s="19" t="s">
        <v>34</v>
      </c>
      <c r="B14" s="20"/>
      <c r="C14" s="24"/>
      <c r="D14" s="24"/>
      <c r="E14" s="22">
        <f>B5*12.8</f>
        <v>4732.16</v>
      </c>
    </row>
    <row r="15" spans="1:6">
      <c r="A15" s="19" t="s">
        <v>9</v>
      </c>
      <c r="B15" s="26"/>
      <c r="C15" s="24"/>
      <c r="D15" s="24"/>
      <c r="E15" s="22">
        <f>B5*8.2</f>
        <v>3031.5399999999995</v>
      </c>
    </row>
    <row r="16" spans="1:6">
      <c r="A16" s="4" t="s">
        <v>10</v>
      </c>
      <c r="B16" s="20"/>
      <c r="C16" s="24"/>
      <c r="D16" s="24"/>
      <c r="E16" s="22">
        <f>B5*7</f>
        <v>2587.9</v>
      </c>
    </row>
    <row r="17" spans="1:7">
      <c r="A17" s="4" t="s">
        <v>22</v>
      </c>
      <c r="B17" s="20"/>
      <c r="C17" s="24"/>
      <c r="D17" s="24"/>
      <c r="E17" s="22">
        <f>B5*5</f>
        <v>1848.5</v>
      </c>
    </row>
    <row r="18" spans="1:7">
      <c r="A18" s="4" t="s">
        <v>29</v>
      </c>
      <c r="B18" s="20"/>
      <c r="C18" s="24"/>
      <c r="D18" s="24"/>
      <c r="E18" s="22">
        <f>B5*6</f>
        <v>2218.1999999999998</v>
      </c>
    </row>
    <row r="19" spans="1:7">
      <c r="A19" s="4" t="s">
        <v>30</v>
      </c>
      <c r="B19" s="20"/>
      <c r="C19" s="24"/>
      <c r="D19" s="24"/>
      <c r="E19" s="22">
        <f>B5*2.71</f>
        <v>1001.8869999999999</v>
      </c>
    </row>
    <row r="20" spans="1:7">
      <c r="A20" s="19" t="s">
        <v>23</v>
      </c>
      <c r="B20" s="20"/>
      <c r="C20" s="24"/>
      <c r="D20" s="24"/>
      <c r="E20" s="22">
        <v>8715</v>
      </c>
    </row>
    <row r="21" spans="1:7">
      <c r="A21" s="19"/>
      <c r="B21" s="20"/>
      <c r="C21" s="24"/>
      <c r="D21" s="24"/>
      <c r="E21" s="22">
        <f>SUM(E12:E20)</f>
        <v>31974.036999999997</v>
      </c>
    </row>
    <row r="22" spans="1:7" ht="15.75">
      <c r="A22" s="27" t="s">
        <v>12</v>
      </c>
      <c r="B22" s="5"/>
      <c r="C22" s="13">
        <v>435</v>
      </c>
      <c r="D22" s="13">
        <v>335</v>
      </c>
      <c r="E22" s="13">
        <f t="shared" ref="E22:E27" si="0">C22</f>
        <v>435</v>
      </c>
      <c r="F22" s="10"/>
    </row>
    <row r="23" spans="1:7" ht="15.75">
      <c r="A23" s="27" t="s">
        <v>31</v>
      </c>
      <c r="B23" s="5"/>
      <c r="C23" s="13">
        <v>958</v>
      </c>
      <c r="D23" s="13">
        <v>756</v>
      </c>
      <c r="E23" s="13">
        <f t="shared" si="0"/>
        <v>958</v>
      </c>
      <c r="F23" s="10"/>
      <c r="G23" s="10"/>
    </row>
    <row r="24" spans="1:7">
      <c r="A24" s="25" t="s">
        <v>11</v>
      </c>
      <c r="B24" s="5"/>
      <c r="C24" s="13">
        <v>1105</v>
      </c>
      <c r="D24" s="13">
        <v>894</v>
      </c>
      <c r="E24" s="13">
        <f t="shared" si="0"/>
        <v>1105</v>
      </c>
    </row>
    <row r="25" spans="1:7">
      <c r="A25" s="9" t="s">
        <v>24</v>
      </c>
      <c r="B25" s="7"/>
      <c r="C25" s="11">
        <v>847</v>
      </c>
      <c r="D25" s="11">
        <v>709</v>
      </c>
      <c r="E25" s="11">
        <f t="shared" si="0"/>
        <v>847</v>
      </c>
    </row>
    <row r="26" spans="1:7">
      <c r="A26" s="25" t="s">
        <v>25</v>
      </c>
      <c r="B26" s="5"/>
      <c r="C26" s="13">
        <v>115</v>
      </c>
      <c r="D26" s="13">
        <v>97</v>
      </c>
      <c r="E26" s="13">
        <f t="shared" si="0"/>
        <v>115</v>
      </c>
    </row>
    <row r="27" spans="1:7">
      <c r="A27" s="9" t="s">
        <v>26</v>
      </c>
      <c r="B27" s="7"/>
      <c r="C27" s="11"/>
      <c r="D27" s="11"/>
      <c r="E27" s="11">
        <f t="shared" si="0"/>
        <v>0</v>
      </c>
    </row>
    <row r="28" spans="1:7">
      <c r="A28" s="25"/>
      <c r="B28" s="20" t="s">
        <v>32</v>
      </c>
      <c r="C28" s="24">
        <f>SUM(C22:C27)</f>
        <v>3460</v>
      </c>
      <c r="D28" s="24">
        <f>SUM(D22:D27)</f>
        <v>2791</v>
      </c>
      <c r="E28" s="24">
        <f>SUM(E22:E27)</f>
        <v>3460</v>
      </c>
    </row>
    <row r="29" spans="1:7">
      <c r="A29" s="25"/>
      <c r="B29" s="20" t="s">
        <v>27</v>
      </c>
      <c r="C29" s="13"/>
      <c r="D29" s="13"/>
      <c r="E29" s="24">
        <f>E28+E10</f>
        <v>37754.400000000001</v>
      </c>
    </row>
    <row r="30" spans="1:7">
      <c r="A30" s="25" t="s">
        <v>13</v>
      </c>
      <c r="B30" s="5"/>
      <c r="C30" s="13"/>
      <c r="D30" s="13"/>
      <c r="E30" s="24">
        <f>C10-D10</f>
        <v>11802</v>
      </c>
    </row>
    <row r="31" spans="1:7">
      <c r="A31" s="28" t="s">
        <v>14</v>
      </c>
      <c r="B31" s="29"/>
      <c r="C31" s="24"/>
      <c r="D31" s="24"/>
      <c r="E31" s="24">
        <f>D10-E29</f>
        <v>-0.40000000000145519</v>
      </c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2024-02-08T11:11:10Z</dcterms:modified>
</cp:coreProperties>
</file>