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34" i="1"/>
  <c r="E6"/>
  <c r="E15"/>
  <c r="E18"/>
  <c r="E23"/>
  <c r="E22"/>
  <c r="E21"/>
  <c r="E20"/>
  <c r="E19"/>
  <c r="E17"/>
  <c r="E16"/>
  <c r="D26"/>
  <c r="C26"/>
  <c r="D29"/>
  <c r="C29"/>
  <c r="D27"/>
  <c r="C27"/>
  <c r="D32" l="1"/>
  <c r="C32"/>
  <c r="E31"/>
  <c r="E30"/>
  <c r="E29"/>
  <c r="E28"/>
  <c r="E27"/>
  <c r="E26"/>
  <c r="D11"/>
  <c r="C11"/>
  <c r="E14" s="1"/>
  <c r="E10"/>
  <c r="E9"/>
  <c r="E8"/>
  <c r="E7"/>
  <c r="E11" l="1"/>
  <c r="E13"/>
  <c r="E32"/>
  <c r="E33" l="1"/>
  <c r="E35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<sst xmlns="http://schemas.openxmlformats.org/spreadsheetml/2006/main" count="36" uniqueCount="36">
  <si>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</si>
  <si>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</si>
  <si>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</si>
  <si>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</si>
  <si>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</si>
  <si>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</si>
  <si>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</si>
  <si>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текущий ремонт</t>
  </si>
  <si>
    <t>СОИД</t>
  </si>
  <si>
    <t>Техническое обслуживание ВДГО</t>
  </si>
  <si>
    <t>Всего:</t>
  </si>
  <si>
    <t>расходы в т.ч.</t>
  </si>
  <si>
    <t>налог на доход</t>
  </si>
  <si>
    <t>Управление МКД</t>
  </si>
  <si>
    <t>ОДПУ (обслуживание)</t>
  </si>
  <si>
    <t>обслуживание лифта</t>
  </si>
  <si>
    <t>Аварийная служба</t>
  </si>
  <si>
    <t>Услуги ЕИРЦ</t>
  </si>
  <si>
    <t>прочие расходы(  мед.услуги,спец.оценка,связь,кадры и.т.д)</t>
  </si>
  <si>
    <t>аренда</t>
  </si>
  <si>
    <t>автотранспортные расходы</t>
  </si>
  <si>
    <t>работы,материалы</t>
  </si>
  <si>
    <t>СОИ ХВС</t>
  </si>
  <si>
    <t>СОИ водоотведение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</si>
  <si>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</si>
  <si>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</si>
  <si>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</si>
  <si>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</si>
  <si>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</si>
  <si>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</si>
  <si>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</si>
  <si>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</si>
  <si>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Медведское шоссед.15 кор.3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</si>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</sst>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0" fontId="0" fillId="0" borderId="7" xfId="0" applyFont="1" applyBorder="1"/>
    <xf numFmtId="3" fontId="0" fillId="0" borderId="9" xfId="0" applyNumberForma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0" fontId="3" fillId="0" borderId="7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"/>
  <sheetViews>
    <sheetView tabSelected="1" view="pageLayout" topLeftCell="A2" workbookViewId="0">
      <selection sqref="A1:E36"/>
    </sheetView>
  </sheetViews>
  <sheetFormatPr defaultRowHeight="15"/>
  <cols>
    <col min="1" max="1" width="16.28515625" customWidth="1"/>
    <col min="2" max="2" width="45.28515625" customWidth="1"/>
    <col min="3" max="3" width="10.7109375" customWidth="1"/>
    <col min="4" max="4" width="11.5703125" customWidth="1"/>
    <col min="5" max="5" width="11.7109375" customWidth="1"/>
  </cols>
  <sheetData>
    <row r="1" spans="1:5">
      <c r="A1" s="1" t="s">
        <v>35</v>
      </c>
    </row>
    <row r="3" spans="1:5">
      <c r="A3" s="2" t="s">
        <v>32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2833.6</v>
      </c>
      <c r="C4" s="8"/>
      <c r="D4" s="8"/>
      <c r="E4" s="9" t="s">
        <v>4</v>
      </c>
    </row>
    <row r="5" spans="1:5">
      <c r="A5" s="10"/>
      <c r="B5" s="11" t="s">
        <v>5</v>
      </c>
      <c r="C5" s="12"/>
      <c r="D5" s="12"/>
      <c r="E5" s="12" t="s">
        <v>6</v>
      </c>
    </row>
    <row r="6" spans="1:5">
      <c r="A6" s="10" t="s">
        <v>7</v>
      </c>
      <c r="B6" s="13"/>
      <c r="C6" s="14">
        <v>190418</v>
      </c>
      <c r="D6" s="14">
        <v>172100</v>
      </c>
      <c r="E6" s="15">
        <f>D6-13805</f>
        <v>158295</v>
      </c>
    </row>
    <row r="7" spans="1:5">
      <c r="A7" s="10" t="s">
        <v>8</v>
      </c>
      <c r="B7" s="13"/>
      <c r="C7" s="14">
        <v>829678</v>
      </c>
      <c r="D7" s="14">
        <v>749864</v>
      </c>
      <c r="E7" s="15">
        <f>D7</f>
        <v>749864</v>
      </c>
    </row>
    <row r="8" spans="1:5">
      <c r="A8" s="16" t="s">
        <v>9</v>
      </c>
      <c r="B8" s="13"/>
      <c r="C8" s="17"/>
      <c r="D8" s="14"/>
      <c r="E8" s="15">
        <f>C8</f>
        <v>0</v>
      </c>
    </row>
    <row r="9" spans="1:5">
      <c r="A9" s="10"/>
      <c r="B9" s="13"/>
      <c r="C9" s="14"/>
      <c r="D9" s="14"/>
      <c r="E9" s="15">
        <f>D9</f>
        <v>0</v>
      </c>
    </row>
    <row r="10" spans="1:5">
      <c r="A10" s="10"/>
      <c r="B10" s="13"/>
      <c r="C10" s="14"/>
      <c r="D10" s="14"/>
      <c r="E10" s="15">
        <f>D10</f>
        <v>0</v>
      </c>
    </row>
    <row r="11" spans="1:5">
      <c r="A11" s="10"/>
      <c r="B11" s="11" t="s">
        <v>10</v>
      </c>
      <c r="C11" s="18">
        <f>SUM(C6:C10)</f>
        <v>1020096</v>
      </c>
      <c r="D11" s="18">
        <f>SUM(D6:D10)</f>
        <v>921964</v>
      </c>
      <c r="E11" s="19">
        <f>SUM(E6:E10)</f>
        <v>908159</v>
      </c>
    </row>
    <row r="12" spans="1:5">
      <c r="A12" s="20" t="s">
        <v>11</v>
      </c>
      <c r="B12" s="13"/>
      <c r="C12" s="18"/>
      <c r="D12" s="18"/>
      <c r="E12" s="15"/>
    </row>
    <row r="13" spans="1:5">
      <c r="A13" s="20" t="s">
        <v>12</v>
      </c>
      <c r="B13" s="13"/>
      <c r="C13" s="19"/>
      <c r="D13" s="19"/>
      <c r="E13" s="15">
        <f>(D32+D11)*1%</f>
        <v>10275.530000000001</v>
      </c>
    </row>
    <row r="14" spans="1:5">
      <c r="A14" s="16" t="s">
        <v>13</v>
      </c>
      <c r="B14" s="13"/>
      <c r="C14" s="19"/>
      <c r="D14" s="19"/>
      <c r="E14" s="15">
        <f>C11*15%</f>
        <v>153014.39999999999</v>
      </c>
    </row>
    <row r="15" spans="1:5">
      <c r="A15" s="16" t="s">
        <v>33</v>
      </c>
      <c r="B15" s="13"/>
      <c r="C15" s="19"/>
      <c r="D15" s="19"/>
      <c r="E15" s="15">
        <f>9.66*12*B4</f>
        <v>328470.91200000001</v>
      </c>
    </row>
    <row r="16" spans="1:5">
      <c r="A16" s="16" t="s">
        <v>34</v>
      </c>
      <c r="B16" s="13"/>
      <c r="C16" s="19"/>
      <c r="D16" s="19"/>
      <c r="E16" s="15">
        <f>B4*12.8</f>
        <v>36270.080000000002</v>
      </c>
    </row>
    <row r="17" spans="1:5">
      <c r="A17" s="10" t="s">
        <v>14</v>
      </c>
      <c r="B17" s="13"/>
      <c r="C17" s="19"/>
      <c r="D17" s="19"/>
      <c r="E17" s="15">
        <f>B4*11.46</f>
        <v>32473.056</v>
      </c>
    </row>
    <row r="18" spans="1:5">
      <c r="A18" s="10" t="s">
        <v>15</v>
      </c>
      <c r="B18" s="13"/>
      <c r="C18" s="19"/>
      <c r="D18" s="19"/>
      <c r="E18" s="15">
        <f>101863*2</f>
        <v>203726</v>
      </c>
    </row>
    <row r="19" spans="1:5">
      <c r="A19" s="16" t="s">
        <v>16</v>
      </c>
      <c r="B19" s="21"/>
      <c r="C19" s="19"/>
      <c r="D19" s="19"/>
      <c r="E19" s="15">
        <f>B4*10.06</f>
        <v>28506.016</v>
      </c>
    </row>
    <row r="20" spans="1:5">
      <c r="A20" s="10" t="s">
        <v>17</v>
      </c>
      <c r="B20" s="13"/>
      <c r="C20" s="19"/>
      <c r="D20" s="19"/>
      <c r="E20" s="15">
        <f>B4*8.08</f>
        <v>22895.488000000001</v>
      </c>
    </row>
    <row r="21" spans="1:5">
      <c r="A21" s="10" t="s">
        <v>18</v>
      </c>
      <c r="B21" s="13"/>
      <c r="C21" s="19"/>
      <c r="D21" s="19"/>
      <c r="E21" s="15">
        <f>B4*6</f>
        <v>17001.599999999999</v>
      </c>
    </row>
    <row r="22" spans="1:5">
      <c r="A22" s="10" t="s">
        <v>19</v>
      </c>
      <c r="B22" s="13"/>
      <c r="C22" s="19"/>
      <c r="D22" s="19"/>
      <c r="E22" s="15">
        <f>B4*7</f>
        <v>19835.2</v>
      </c>
    </row>
    <row r="23" spans="1:5">
      <c r="A23" s="10" t="s">
        <v>20</v>
      </c>
      <c r="B23" s="13"/>
      <c r="C23" s="19"/>
      <c r="D23" s="19"/>
      <c r="E23" s="15">
        <f>B4*3.71</f>
        <v>10512.655999999999</v>
      </c>
    </row>
    <row r="24" spans="1:5">
      <c r="A24" s="16" t="s">
        <v>21</v>
      </c>
      <c r="B24" s="13"/>
      <c r="C24" s="19"/>
      <c r="D24" s="19"/>
      <c r="E24" s="15">
        <v>120859</v>
      </c>
    </row>
    <row r="25" spans="1:5">
      <c r="A25" s="16"/>
      <c r="B25" s="13"/>
      <c r="C25" s="19"/>
      <c r="D25" s="19"/>
      <c r="E25" s="15"/>
    </row>
    <row r="26" spans="1:5" ht="15.75">
      <c r="A26" s="22" t="s">
        <v>22</v>
      </c>
      <c r="B26" s="11"/>
      <c r="C26" s="23">
        <f>635+7556</f>
        <v>8191</v>
      </c>
      <c r="D26" s="23">
        <f>1381+5911</f>
        <v>7292</v>
      </c>
      <c r="E26" s="23">
        <f t="shared" ref="E26:E31" si="0">C26</f>
        <v>8191</v>
      </c>
    </row>
    <row r="27" spans="1:5" ht="15.75">
      <c r="A27" s="22" t="s">
        <v>23</v>
      </c>
      <c r="B27" s="11"/>
      <c r="C27" s="23">
        <f>2208+25636</f>
        <v>27844</v>
      </c>
      <c r="D27" s="23">
        <f>4522+20103</f>
        <v>24625</v>
      </c>
      <c r="E27" s="23">
        <f t="shared" si="0"/>
        <v>27844</v>
      </c>
    </row>
    <row r="28" spans="1:5">
      <c r="A28" s="20" t="s">
        <v>24</v>
      </c>
      <c r="B28" s="11"/>
      <c r="C28" s="23">
        <v>69547</v>
      </c>
      <c r="D28" s="23">
        <v>62557</v>
      </c>
      <c r="E28" s="23">
        <f t="shared" si="0"/>
        <v>69547</v>
      </c>
    </row>
    <row r="29" spans="1:5">
      <c r="A29" s="24" t="s">
        <v>25</v>
      </c>
      <c r="B29" s="25"/>
      <c r="C29" s="26">
        <f>868+10339</f>
        <v>11207</v>
      </c>
      <c r="D29" s="26">
        <f>1698+8089</f>
        <v>9787</v>
      </c>
      <c r="E29" s="26">
        <f t="shared" si="0"/>
        <v>11207</v>
      </c>
    </row>
    <row r="30" spans="1:5">
      <c r="A30" s="20" t="s">
        <v>26</v>
      </c>
      <c r="B30" s="11"/>
      <c r="C30" s="23">
        <v>2605</v>
      </c>
      <c r="D30" s="23">
        <v>1328</v>
      </c>
      <c r="E30" s="23">
        <f t="shared" si="0"/>
        <v>2605</v>
      </c>
    </row>
    <row r="31" spans="1:5">
      <c r="A31" s="24" t="s">
        <v>27</v>
      </c>
      <c r="B31" s="25"/>
      <c r="C31" s="26"/>
      <c r="D31" s="26"/>
      <c r="E31" s="26">
        <f t="shared" si="0"/>
        <v>0</v>
      </c>
    </row>
    <row r="32" spans="1:5">
      <c r="A32" s="20"/>
      <c r="B32" s="13" t="s">
        <v>28</v>
      </c>
      <c r="C32" s="19">
        <f>SUM(C26:C31)</f>
        <v>119394</v>
      </c>
      <c r="D32" s="19">
        <f>SUM(D26:D31)</f>
        <v>105589</v>
      </c>
      <c r="E32" s="19">
        <f>SUM(E26:E31)</f>
        <v>119394</v>
      </c>
    </row>
    <row r="33" spans="1:5">
      <c r="A33" s="20"/>
      <c r="B33" s="13" t="s">
        <v>29</v>
      </c>
      <c r="C33" s="23"/>
      <c r="D33" s="23"/>
      <c r="E33" s="19">
        <f>E32+E11</f>
        <v>1027553</v>
      </c>
    </row>
    <row r="34" spans="1:5">
      <c r="A34" s="20" t="s">
        <v>30</v>
      </c>
      <c r="B34" s="11"/>
      <c r="C34" s="23"/>
      <c r="D34" s="23"/>
      <c r="E34" s="19">
        <f>C11-D11</f>
        <v>98132</v>
      </c>
    </row>
    <row r="35" spans="1:5">
      <c r="A35" s="27" t="s">
        <v>31</v>
      </c>
      <c r="B35" s="28"/>
      <c r="C35" s="19"/>
      <c r="D35" s="19"/>
      <c r="E35" s="19">
        <f>D11+D32-E33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2025-02-20T08:00:00Z</dcterms:modified>
</cp:coreProperties>
</file>