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20" i="3"/>
  <c r="E19"/>
  <c r="E18"/>
  <c r="E17"/>
  <c r="E16"/>
  <c r="E15"/>
  <c r="E13"/>
  <c r="E8"/>
  <c r="E7"/>
  <c r="E14"/>
  <c r="E25"/>
  <c r="E28" l="1"/>
  <c r="E27"/>
  <c r="E26"/>
  <c r="D29"/>
  <c r="C29"/>
  <c r="E24"/>
  <c r="E23"/>
  <c r="D9"/>
  <c r="C9"/>
  <c r="E16" i="1"/>
  <c r="E33"/>
  <c r="E11"/>
  <c r="E14"/>
  <c r="E10"/>
  <c r="E9"/>
  <c r="E8"/>
  <c r="E40"/>
  <c r="D40"/>
  <c r="E41"/>
  <c r="D41"/>
  <c r="E46"/>
  <c r="D46"/>
  <c r="D38"/>
  <c r="E38"/>
  <c r="C33"/>
  <c r="D33"/>
  <c r="E12"/>
  <c r="E9" i="3" l="1"/>
  <c r="E11"/>
  <c r="E29"/>
  <c r="E12"/>
  <c r="E32" i="1"/>
  <c r="E31"/>
  <c r="E29"/>
  <c r="E22"/>
  <c r="E17"/>
  <c r="E30" i="3" l="1"/>
  <c r="E13" i="1"/>
</calcChain>
</file>

<file path=xl/sharedStrings.xml><?xml version="1.0" encoding="utf-8"?>
<sst xmlns="http://schemas.openxmlformats.org/spreadsheetml/2006/main" count="87" uniqueCount="71">
  <si>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</si>
  <si>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</si>
  <si>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</si>
  <si>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</si>
  <si>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</si>
  <si>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</si>
  <si>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</si>
  <si>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 xml:space="preserve">Содержание общего </t>
  </si>
  <si>
    <t>имущества дома</t>
  </si>
  <si>
    <t>автотранспортные расходы</t>
  </si>
  <si>
    <t>аварийная служба</t>
  </si>
  <si>
    <t>аренда</t>
  </si>
  <si>
    <t>Управление</t>
  </si>
  <si>
    <t>налог на доход</t>
  </si>
  <si>
    <t>прочие ( в т. Ч. СУПР)</t>
  </si>
  <si>
    <t>текущий ремонт</t>
  </si>
  <si>
    <t>материалы</t>
  </si>
  <si>
    <t>з/плата</t>
  </si>
  <si>
    <t xml:space="preserve">содержание лестничных </t>
  </si>
  <si>
    <t>клеток</t>
  </si>
  <si>
    <t>содержание придомовой</t>
  </si>
  <si>
    <t>территории</t>
  </si>
  <si>
    <t>содержание контейнерных</t>
  </si>
  <si>
    <t>площадок</t>
  </si>
  <si>
    <t>вывоз ТБО</t>
  </si>
  <si>
    <t>содержпние ВДГО</t>
  </si>
  <si>
    <t>ИТОГО:</t>
  </si>
  <si>
    <t>начислено</t>
  </si>
  <si>
    <t xml:space="preserve">оплачено </t>
  </si>
  <si>
    <t>услуги в т.ч.</t>
  </si>
  <si>
    <t>ХВС</t>
  </si>
  <si>
    <t>водоотведение</t>
  </si>
  <si>
    <t>ХВС ОДН</t>
  </si>
  <si>
    <t>отопление</t>
  </si>
  <si>
    <t>ГВС ОДН</t>
  </si>
  <si>
    <t>Городок д.5/313</t>
  </si>
  <si>
    <t>ГВС</t>
  </si>
  <si>
    <t>электроэнергия ОДН</t>
  </si>
  <si>
    <t>Отчет об исполнении ООО УК "Наш Дом" договора управления  за 2016 год</t>
  </si>
  <si>
    <t>выпуск квитанций ЕИРЦ</t>
  </si>
  <si>
    <t>з/плата (сантехники,электрики и т.д)</t>
  </si>
  <si>
    <t>всего начислено за коммунальные</t>
  </si>
  <si>
    <t>материалы,работы</t>
  </si>
  <si>
    <t>исп.Андреева Е.В.</t>
  </si>
  <si>
    <t>тел.2-54-14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</si>
  <si>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</si>
  <si>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</si>
  <si>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</si>
  <si>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</si>
  <si>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</si>
  <si>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</si>
  <si>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</si>
  <si>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</si>
  <si>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</si>
  <si>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</si>
  <si>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</si>
  <si>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</si>
  <si>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</si>
  <si>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</si>
  <si>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</si>
  <si>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</si>
  <si>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</si>
  <si>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</si>
  <si>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</si>
  <si>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</si>
  <si>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СОИ водоотведение</t>
  </si>
  <si>
    <t>ВСЕГО СОИ</t>
  </si>
  <si>
    <t>ОДПУ (поверка, обслуживание)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</si>
  <si>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</si>
  <si>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</si>
  <si>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Лужсккий Дом" договора управления  за 2024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</si>
</sst>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4" fontId="1" fillId="0" borderId="12" xfId="0" applyNumberFormat="1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" fontId="0" fillId="0" borderId="12" xfId="0" applyNumberFormat="1" applyBorder="1"/>
    <xf numFmtId="0" fontId="0" fillId="0" borderId="2" xfId="0" applyBorder="1"/>
    <xf numFmtId="0" fontId="0" fillId="0" borderId="3" xfId="0" applyBorder="1"/>
    <xf numFmtId="4" fontId="0" fillId="0" borderId="4" xfId="0" applyNumberFormat="1" applyBorder="1"/>
    <xf numFmtId="4" fontId="1" fillId="0" borderId="1" xfId="0" applyNumberFormat="1" applyFont="1" applyBorder="1"/>
    <xf numFmtId="0" fontId="0" fillId="0" borderId="0" xfId="0" applyBorder="1"/>
    <xf numFmtId="0" fontId="1" fillId="0" borderId="5" xfId="0" applyFont="1" applyBorder="1"/>
    <xf numFmtId="0" fontId="1" fillId="0" borderId="6" xfId="0" applyFont="1" applyBorder="1"/>
    <xf numFmtId="4" fontId="1" fillId="0" borderId="7" xfId="0" applyNumberFormat="1" applyFont="1" applyBorder="1"/>
    <xf numFmtId="0" fontId="0" fillId="0" borderId="13" xfId="0" applyBorder="1"/>
    <xf numFmtId="0" fontId="1" fillId="0" borderId="14" xfId="0" applyFont="1" applyBorder="1"/>
    <xf numFmtId="0" fontId="1" fillId="0" borderId="15" xfId="0" applyFont="1" applyBorder="1"/>
    <xf numFmtId="4" fontId="1" fillId="0" borderId="4" xfId="0" applyNumberFormat="1" applyFont="1" applyBorder="1"/>
    <xf numFmtId="4" fontId="0" fillId="0" borderId="7" xfId="0" applyNumberFormat="1" applyBorder="1"/>
    <xf numFmtId="4" fontId="0" fillId="0" borderId="0" xfId="0" applyNumberFormat="1"/>
    <xf numFmtId="0" fontId="0" fillId="0" borderId="15" xfId="0" applyBorder="1"/>
    <xf numFmtId="0" fontId="0" fillId="0" borderId="8" xfId="0" applyBorder="1"/>
    <xf numFmtId="0" fontId="0" fillId="0" borderId="9" xfId="0" applyBorder="1"/>
    <xf numFmtId="4" fontId="0" fillId="0" borderId="9" xfId="0" applyNumberFormat="1" applyBorder="1"/>
    <xf numFmtId="0" fontId="0" fillId="0" borderId="14" xfId="0" applyBorder="1"/>
    <xf numFmtId="0" fontId="0" fillId="0" borderId="5" xfId="0" applyFill="1" applyBorder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2" fillId="0" borderId="8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0" fontId="4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5"/>
  <sheetViews>
    <sheetView view="pageLayout" topLeftCell="A39" workbookViewId="0">
      <selection activeCell="A55" sqref="A1:F55"/>
    </sheetView>
  </sheetViews>
  <sheetFormatPr defaultRowHeight="15"/>
  <cols>
    <col min="2" max="2" width="18.140625" customWidth="1"/>
    <col min="3" max="3" width="13.5703125" customWidth="1"/>
    <col min="4" max="4" width="11.85546875" customWidth="1"/>
    <col min="5" max="5" width="15.7109375" customWidth="1"/>
    <col min="6" max="6" width="10.7109375" bestFit="1" customWidth="1"/>
  </cols>
  <sheetData>
    <row r="1" spans="1:5">
      <c r="A1" s="1" t="s">
        <v>38</v>
      </c>
    </row>
    <row r="3" spans="1:5">
      <c r="A3" s="2" t="s">
        <v>35</v>
      </c>
      <c r="B3" s="3"/>
      <c r="C3" s="4" t="s">
        <v>0</v>
      </c>
      <c r="D3" s="4" t="s">
        <v>1</v>
      </c>
      <c r="E3" s="4" t="s">
        <v>2</v>
      </c>
    </row>
    <row r="4" spans="1:5">
      <c r="A4" s="5"/>
      <c r="B4" s="6"/>
      <c r="C4" s="7"/>
      <c r="D4" s="7"/>
      <c r="E4" s="7"/>
    </row>
    <row r="5" spans="1:5">
      <c r="A5" s="8"/>
      <c r="B5" s="9" t="s">
        <v>3</v>
      </c>
      <c r="C5" s="10" t="s">
        <v>4</v>
      </c>
      <c r="D5" s="10" t="s">
        <v>5</v>
      </c>
      <c r="E5" s="10" t="s">
        <v>6</v>
      </c>
    </row>
    <row r="6" spans="1:5">
      <c r="A6" s="11" t="s">
        <v>7</v>
      </c>
      <c r="B6" s="12"/>
      <c r="C6" s="3"/>
      <c r="D6" s="3"/>
      <c r="E6" s="3"/>
    </row>
    <row r="7" spans="1:5">
      <c r="A7" s="13" t="s">
        <v>8</v>
      </c>
      <c r="B7" s="14"/>
      <c r="C7" s="15">
        <v>93691.42</v>
      </c>
      <c r="D7" s="15">
        <v>91287.58</v>
      </c>
      <c r="E7" s="15"/>
    </row>
    <row r="8" spans="1:5">
      <c r="A8" s="16" t="s">
        <v>9</v>
      </c>
      <c r="B8" s="17"/>
      <c r="C8" s="18"/>
      <c r="D8" s="18"/>
      <c r="E8" s="19">
        <f>3476.1*1.16</f>
        <v>4032.2759999999998</v>
      </c>
    </row>
    <row r="9" spans="1:5">
      <c r="A9" s="16" t="s">
        <v>10</v>
      </c>
      <c r="B9" s="17"/>
      <c r="C9" s="18"/>
      <c r="D9" s="18"/>
      <c r="E9" s="19">
        <f>3476.1*6.64</f>
        <v>23081.304</v>
      </c>
    </row>
    <row r="10" spans="1:5">
      <c r="A10" s="16" t="s">
        <v>11</v>
      </c>
      <c r="B10" s="17"/>
      <c r="C10" s="18"/>
      <c r="D10" s="18"/>
      <c r="E10" s="19">
        <f>3476.1*4.035</f>
        <v>14026.0635</v>
      </c>
    </row>
    <row r="11" spans="1:5">
      <c r="A11" s="16" t="s">
        <v>12</v>
      </c>
      <c r="B11" s="17"/>
      <c r="C11" s="18"/>
      <c r="D11" s="18"/>
      <c r="E11" s="19">
        <f>(C7+C15+C19+C24)*10%</f>
        <v>47514.827000000005</v>
      </c>
    </row>
    <row r="12" spans="1:5">
      <c r="A12" s="16" t="s">
        <v>39</v>
      </c>
      <c r="B12" s="17"/>
      <c r="C12" s="18"/>
      <c r="D12" s="18"/>
      <c r="E12" s="19">
        <f>77*26*12</f>
        <v>24024</v>
      </c>
    </row>
    <row r="13" spans="1:5">
      <c r="A13" s="16" t="s">
        <v>13</v>
      </c>
      <c r="B13" s="17"/>
      <c r="C13" s="18"/>
      <c r="D13" s="18"/>
      <c r="E13" s="19">
        <f>24682-E17-E22-E29</f>
        <v>20966.9483</v>
      </c>
    </row>
    <row r="14" spans="1:5">
      <c r="A14" s="16" t="s">
        <v>14</v>
      </c>
      <c r="B14" s="17"/>
      <c r="C14" s="18"/>
      <c r="D14" s="18"/>
      <c r="E14" s="19">
        <f>3476.1*4.14</f>
        <v>14391.053999999998</v>
      </c>
    </row>
    <row r="15" spans="1:5">
      <c r="A15" s="13" t="s">
        <v>15</v>
      </c>
      <c r="B15" s="14"/>
      <c r="C15" s="15">
        <v>202439.94</v>
      </c>
      <c r="D15" s="15">
        <v>197061.89</v>
      </c>
      <c r="E15" s="15"/>
    </row>
    <row r="16" spans="1:5">
      <c r="A16" s="16" t="s">
        <v>42</v>
      </c>
      <c r="B16" s="17"/>
      <c r="C16" s="18"/>
      <c r="D16" s="18"/>
      <c r="E16" s="19">
        <f>538+29820.75+72711</f>
        <v>103069.75</v>
      </c>
    </row>
    <row r="17" spans="1:9">
      <c r="A17" s="16" t="s">
        <v>13</v>
      </c>
      <c r="B17" s="17"/>
      <c r="C17" s="18"/>
      <c r="D17" s="18"/>
      <c r="E17" s="19">
        <f>D15*1%</f>
        <v>1970.6189000000002</v>
      </c>
    </row>
    <row r="18" spans="1:9">
      <c r="A18" s="16" t="s">
        <v>40</v>
      </c>
      <c r="B18" s="17"/>
      <c r="C18" s="18"/>
      <c r="D18" s="18"/>
      <c r="E18" s="19">
        <v>102050</v>
      </c>
    </row>
    <row r="19" spans="1:9">
      <c r="A19" s="13" t="s">
        <v>18</v>
      </c>
      <c r="B19" s="14"/>
      <c r="C19" s="15">
        <v>91181.56</v>
      </c>
      <c r="D19" s="15">
        <v>88846</v>
      </c>
      <c r="E19" s="15"/>
    </row>
    <row r="20" spans="1:9">
      <c r="A20" s="13" t="s">
        <v>19</v>
      </c>
      <c r="B20" s="14"/>
      <c r="C20" s="15"/>
      <c r="D20" s="15"/>
      <c r="E20" s="15"/>
      <c r="I20" s="33"/>
    </row>
    <row r="21" spans="1:9">
      <c r="A21" s="16" t="s">
        <v>16</v>
      </c>
      <c r="B21" s="17"/>
      <c r="C21" s="19"/>
      <c r="D21" s="19"/>
      <c r="E21" s="19">
        <v>3687</v>
      </c>
    </row>
    <row r="22" spans="1:9">
      <c r="A22" s="16" t="s">
        <v>13</v>
      </c>
      <c r="B22" s="17"/>
      <c r="C22" s="19"/>
      <c r="D22" s="19"/>
      <c r="E22" s="19">
        <f>D19*1%</f>
        <v>888.46</v>
      </c>
    </row>
    <row r="23" spans="1:9">
      <c r="A23" s="16" t="s">
        <v>17</v>
      </c>
      <c r="B23" s="17"/>
      <c r="C23" s="19"/>
      <c r="D23" s="19"/>
      <c r="E23" s="19">
        <v>40399</v>
      </c>
    </row>
    <row r="24" spans="1:9">
      <c r="A24" s="13" t="s">
        <v>20</v>
      </c>
      <c r="B24" s="14"/>
      <c r="C24" s="15">
        <v>87835.35</v>
      </c>
      <c r="D24" s="15">
        <v>85597.28</v>
      </c>
      <c r="E24" s="15"/>
    </row>
    <row r="25" spans="1:9">
      <c r="A25" s="13" t="s">
        <v>21</v>
      </c>
      <c r="B25" s="14"/>
      <c r="C25" s="15"/>
      <c r="D25" s="15"/>
      <c r="E25" s="15"/>
    </row>
    <row r="26" spans="1:9">
      <c r="A26" s="16" t="s">
        <v>22</v>
      </c>
      <c r="B26" s="17"/>
      <c r="C26" s="18"/>
      <c r="D26" s="18"/>
      <c r="E26" s="19">
        <v>14913</v>
      </c>
    </row>
    <row r="27" spans="1:9">
      <c r="A27" s="16" t="s">
        <v>23</v>
      </c>
      <c r="B27" s="17"/>
      <c r="C27" s="18"/>
      <c r="D27" s="18"/>
      <c r="E27" s="19"/>
    </row>
    <row r="28" spans="1:9">
      <c r="A28" s="16" t="s">
        <v>16</v>
      </c>
      <c r="B28" s="17"/>
      <c r="C28" s="18"/>
      <c r="D28" s="18"/>
      <c r="E28" s="19">
        <v>4652</v>
      </c>
    </row>
    <row r="29" spans="1:9">
      <c r="A29" s="24" t="s">
        <v>13</v>
      </c>
      <c r="B29" s="17"/>
      <c r="C29" s="18"/>
      <c r="D29" s="18"/>
      <c r="E29" s="19">
        <f>D24*1%</f>
        <v>855.97280000000001</v>
      </c>
    </row>
    <row r="30" spans="1:9">
      <c r="A30" s="20" t="s">
        <v>17</v>
      </c>
      <c r="B30" s="21"/>
      <c r="C30" s="7"/>
      <c r="D30" s="21"/>
      <c r="E30" s="22">
        <v>38814</v>
      </c>
    </row>
    <row r="31" spans="1:9">
      <c r="A31" s="25" t="s">
        <v>24</v>
      </c>
      <c r="B31" s="26"/>
      <c r="C31" s="27">
        <v>130079.84</v>
      </c>
      <c r="D31" s="27">
        <v>126965.37</v>
      </c>
      <c r="E31" s="27">
        <f>C31</f>
        <v>130079.84</v>
      </c>
    </row>
    <row r="32" spans="1:9">
      <c r="A32" s="25" t="s">
        <v>25</v>
      </c>
      <c r="B32" s="26"/>
      <c r="C32" s="27">
        <v>13384.33</v>
      </c>
      <c r="D32" s="27">
        <v>13043.3</v>
      </c>
      <c r="E32" s="27">
        <f>C32</f>
        <v>13384.33</v>
      </c>
    </row>
    <row r="33" spans="1:6">
      <c r="A33" s="25" t="s">
        <v>26</v>
      </c>
      <c r="B33" s="26"/>
      <c r="C33" s="27">
        <f>SUM(C7:C32)</f>
        <v>618612.43999999994</v>
      </c>
      <c r="D33" s="27">
        <f>SUM(D7:D32)</f>
        <v>602801.42000000004</v>
      </c>
      <c r="E33" s="27">
        <f>SUM(E8:E32)</f>
        <v>602800.44449999998</v>
      </c>
      <c r="F33" s="33"/>
    </row>
    <row r="36" spans="1:6">
      <c r="A36" s="35"/>
      <c r="B36" s="38"/>
      <c r="C36" s="36"/>
      <c r="D36" s="4" t="s">
        <v>27</v>
      </c>
      <c r="E36" s="4" t="s">
        <v>28</v>
      </c>
    </row>
    <row r="37" spans="1:6">
      <c r="A37" s="20"/>
      <c r="B37" s="34"/>
      <c r="C37" s="21"/>
      <c r="D37" s="7"/>
      <c r="E37" s="7"/>
    </row>
    <row r="38" spans="1:6">
      <c r="A38" s="11" t="s">
        <v>41</v>
      </c>
      <c r="B38" s="29"/>
      <c r="C38" s="37"/>
      <c r="D38" s="23">
        <f>D40+D41+D42+D43+D44+D45+D46</f>
        <v>2198804.8600000003</v>
      </c>
      <c r="E38" s="23">
        <f>E40+E41+E42+E43+E44+E45+E46</f>
        <v>2081807.23</v>
      </c>
    </row>
    <row r="39" spans="1:6">
      <c r="A39" s="5" t="s">
        <v>29</v>
      </c>
      <c r="B39" s="30"/>
      <c r="C39" s="21"/>
      <c r="D39" s="31"/>
      <c r="E39" s="31"/>
    </row>
    <row r="40" spans="1:6">
      <c r="A40" s="8" t="s">
        <v>30</v>
      </c>
      <c r="B40" s="28"/>
      <c r="C40" s="9"/>
      <c r="D40" s="32">
        <f>59904.94+17344.39+15675.59</f>
        <v>92924.92</v>
      </c>
      <c r="E40" s="32">
        <f>65594.03+14665.06+5688.07</f>
        <v>85947.16</v>
      </c>
    </row>
    <row r="41" spans="1:6">
      <c r="A41" s="8" t="s">
        <v>31</v>
      </c>
      <c r="B41" s="28"/>
      <c r="C41" s="9"/>
      <c r="D41" s="32">
        <f>74359.29+104611.47+19413.51+27552.57+18680+24901.61</f>
        <v>269518.45</v>
      </c>
      <c r="E41" s="32">
        <f>112901.37+75817.32+23296.23+15288.5+6214.34+9035.85</f>
        <v>242553.61000000002</v>
      </c>
    </row>
    <row r="42" spans="1:6">
      <c r="A42" s="8" t="s">
        <v>32</v>
      </c>
      <c r="B42" s="28"/>
      <c r="C42" s="9"/>
      <c r="D42" s="32">
        <v>2200.09</v>
      </c>
      <c r="E42" s="32">
        <v>2484</v>
      </c>
    </row>
    <row r="43" spans="1:6">
      <c r="A43" s="8" t="s">
        <v>33</v>
      </c>
      <c r="B43" s="28"/>
      <c r="C43" s="9"/>
      <c r="D43" s="32">
        <v>1432205.44</v>
      </c>
      <c r="E43" s="32">
        <v>1400466.56</v>
      </c>
    </row>
    <row r="44" spans="1:6">
      <c r="A44" s="8" t="s">
        <v>36</v>
      </c>
      <c r="B44" s="28"/>
      <c r="C44" s="9"/>
      <c r="D44" s="32">
        <v>377957.22</v>
      </c>
      <c r="E44" s="32">
        <v>326703.40999999997</v>
      </c>
    </row>
    <row r="45" spans="1:6">
      <c r="A45" s="8" t="s">
        <v>34</v>
      </c>
      <c r="B45" s="28"/>
      <c r="C45" s="9"/>
      <c r="D45" s="32">
        <v>13115.72</v>
      </c>
      <c r="E45" s="32">
        <v>12732.04</v>
      </c>
    </row>
    <row r="46" spans="1:6">
      <c r="A46" s="39" t="s">
        <v>37</v>
      </c>
      <c r="B46" s="28"/>
      <c r="C46" s="9"/>
      <c r="D46" s="32">
        <f>7721.44+3161.58</f>
        <v>10883.02</v>
      </c>
      <c r="E46" s="32">
        <f>3156.12+7764.33</f>
        <v>10920.45</v>
      </c>
    </row>
    <row r="47" spans="1:6">
      <c r="D47" s="33"/>
      <c r="E47" s="33"/>
    </row>
    <row r="54" spans="1:2">
      <c r="A54" s="40" t="s">
        <v>43</v>
      </c>
      <c r="B54" s="40"/>
    </row>
    <row r="55" spans="1:2">
      <c r="A55" s="40" t="s">
        <v>44</v>
      </c>
      <c r="B55" s="40"/>
    </row>
  </sheetData>
  <pageMargins left="0.23622047244094491" right="0.23622047244094491" top="0" bottom="0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5"/>
  <sheetViews>
    <sheetView tabSelected="1" view="pageLayout" workbookViewId="0">
      <selection sqref="A1:E32"/>
    </sheetView>
  </sheetViews>
  <sheetFormatPr defaultRowHeight="15"/>
  <cols>
    <col min="1" max="1" width="14.28515625" customWidth="1"/>
    <col min="2" max="2" width="39.28515625" customWidth="1"/>
    <col min="3" max="3" width="10.85546875" customWidth="1"/>
    <col min="4" max="4" width="12.42578125" customWidth="1"/>
    <col min="5" max="5" width="15.85546875" customWidth="1"/>
    <col min="7" max="7" width="11.7109375" customWidth="1"/>
    <col min="8" max="8" width="11.42578125" customWidth="1"/>
  </cols>
  <sheetData>
    <row r="1" spans="1:6">
      <c r="A1" s="1" t="s">
        <v>70</v>
      </c>
    </row>
    <row r="3" spans="1:6">
      <c r="A3" s="45" t="s">
        <v>35</v>
      </c>
      <c r="B3" s="12"/>
      <c r="C3" s="4" t="s">
        <v>0</v>
      </c>
      <c r="D3" s="4" t="s">
        <v>1</v>
      </c>
      <c r="E3" s="41" t="s">
        <v>52</v>
      </c>
    </row>
    <row r="4" spans="1:6">
      <c r="A4" s="5" t="s">
        <v>53</v>
      </c>
      <c r="B4" s="6">
        <v>3476.7</v>
      </c>
      <c r="C4" s="7"/>
      <c r="D4" s="7"/>
      <c r="E4" s="46" t="s">
        <v>54</v>
      </c>
    </row>
    <row r="5" spans="1:6">
      <c r="A5" s="8"/>
      <c r="B5" s="9" t="s">
        <v>3</v>
      </c>
      <c r="C5" s="10" t="s">
        <v>4</v>
      </c>
      <c r="D5" s="10" t="s">
        <v>5</v>
      </c>
      <c r="E5" s="10" t="s">
        <v>6</v>
      </c>
    </row>
    <row r="6" spans="1:6">
      <c r="A6" s="8" t="s">
        <v>15</v>
      </c>
      <c r="B6" s="26"/>
      <c r="C6" s="48">
        <v>353174</v>
      </c>
      <c r="D6" s="48">
        <v>332569</v>
      </c>
      <c r="E6" s="43">
        <v>317857</v>
      </c>
    </row>
    <row r="7" spans="1:6">
      <c r="A7" s="8" t="s">
        <v>55</v>
      </c>
      <c r="B7" s="26"/>
      <c r="C7" s="48">
        <v>467262</v>
      </c>
      <c r="D7" s="48">
        <v>436415</v>
      </c>
      <c r="E7" s="43">
        <f>D7</f>
        <v>436415</v>
      </c>
    </row>
    <row r="8" spans="1:6">
      <c r="A8" s="42" t="s">
        <v>45</v>
      </c>
      <c r="B8" s="26"/>
      <c r="C8" s="47">
        <v>16063</v>
      </c>
      <c r="D8" s="48">
        <v>15364</v>
      </c>
      <c r="E8" s="43">
        <f>C8</f>
        <v>16063</v>
      </c>
      <c r="F8" s="56"/>
    </row>
    <row r="9" spans="1:6">
      <c r="A9" s="8"/>
      <c r="B9" s="9" t="s">
        <v>56</v>
      </c>
      <c r="C9" s="49">
        <f>SUM(C6:C8)</f>
        <v>836499</v>
      </c>
      <c r="D9" s="49">
        <f>SUM(D6:D8)</f>
        <v>784348</v>
      </c>
      <c r="E9" s="50">
        <f>SUM(E6:E8)</f>
        <v>770335</v>
      </c>
    </row>
    <row r="10" spans="1:6">
      <c r="A10" s="25" t="s">
        <v>57</v>
      </c>
      <c r="B10" s="26"/>
      <c r="C10" s="49"/>
      <c r="D10" s="49"/>
      <c r="E10" s="43"/>
    </row>
    <row r="11" spans="1:6">
      <c r="A11" s="25" t="s">
        <v>13</v>
      </c>
      <c r="B11" s="26"/>
      <c r="C11" s="50"/>
      <c r="D11" s="50"/>
      <c r="E11" s="43">
        <f>(D29+D9)*1%</f>
        <v>8184.2300000000005</v>
      </c>
      <c r="F11" s="56"/>
    </row>
    <row r="12" spans="1:6">
      <c r="A12" s="42" t="s">
        <v>64</v>
      </c>
      <c r="B12" s="26"/>
      <c r="C12" s="50"/>
      <c r="D12" s="50"/>
      <c r="E12" s="43">
        <f>C9*15%</f>
        <v>125474.84999999999</v>
      </c>
      <c r="F12" s="56"/>
    </row>
    <row r="13" spans="1:6">
      <c r="A13" s="42" t="s">
        <v>68</v>
      </c>
      <c r="B13" s="26"/>
      <c r="C13" s="50"/>
      <c r="D13" s="50"/>
      <c r="E13" s="43">
        <f>B4*7.56*12</f>
        <v>315406.22399999999</v>
      </c>
    </row>
    <row r="14" spans="1:6">
      <c r="A14" s="42" t="s">
        <v>69</v>
      </c>
      <c r="B14" s="26"/>
      <c r="C14" s="50"/>
      <c r="D14" s="50"/>
      <c r="E14" s="43">
        <f>B4*12.8</f>
        <v>44501.760000000002</v>
      </c>
    </row>
    <row r="15" spans="1:6">
      <c r="A15" s="8" t="s">
        <v>67</v>
      </c>
      <c r="B15" s="26"/>
      <c r="C15" s="50"/>
      <c r="D15" s="50"/>
      <c r="E15" s="43">
        <f>B4*11.46</f>
        <v>39842.982000000004</v>
      </c>
    </row>
    <row r="16" spans="1:6">
      <c r="A16" s="42" t="s">
        <v>46</v>
      </c>
      <c r="B16" s="51"/>
      <c r="C16" s="50"/>
      <c r="D16" s="50"/>
      <c r="E16" s="43">
        <f>B4*10.06</f>
        <v>34975.601999999999</v>
      </c>
    </row>
    <row r="17" spans="1:8">
      <c r="A17" s="8" t="s">
        <v>47</v>
      </c>
      <c r="B17" s="26"/>
      <c r="C17" s="50"/>
      <c r="D17" s="50"/>
      <c r="E17" s="43">
        <f>B4*8.08</f>
        <v>28091.735999999997</v>
      </c>
    </row>
    <row r="18" spans="1:8">
      <c r="A18" s="8" t="s">
        <v>58</v>
      </c>
      <c r="B18" s="26"/>
      <c r="C18" s="50"/>
      <c r="D18" s="50"/>
      <c r="E18" s="43">
        <f>B4*6</f>
        <v>20860.199999999997</v>
      </c>
    </row>
    <row r="19" spans="1:8">
      <c r="A19" s="8" t="s">
        <v>11</v>
      </c>
      <c r="B19" s="26"/>
      <c r="C19" s="50"/>
      <c r="D19" s="50"/>
      <c r="E19" s="43">
        <f>B4*7</f>
        <v>24336.899999999998</v>
      </c>
    </row>
    <row r="20" spans="1:8">
      <c r="A20" s="8" t="s">
        <v>9</v>
      </c>
      <c r="B20" s="26"/>
      <c r="C20" s="50"/>
      <c r="D20" s="50"/>
      <c r="E20" s="43">
        <f>B4*3.71</f>
        <v>12898.556999999999</v>
      </c>
    </row>
    <row r="21" spans="1:8">
      <c r="A21" s="42" t="s">
        <v>59</v>
      </c>
      <c r="B21" s="26"/>
      <c r="C21" s="50"/>
      <c r="D21" s="50"/>
      <c r="E21" s="43">
        <v>99699</v>
      </c>
    </row>
    <row r="22" spans="1:8">
      <c r="A22" s="42"/>
      <c r="B22" s="26"/>
      <c r="C22" s="50"/>
      <c r="D22" s="50"/>
      <c r="E22" s="43"/>
    </row>
    <row r="23" spans="1:8" ht="15.75">
      <c r="A23" s="52" t="s">
        <v>49</v>
      </c>
      <c r="B23" s="9"/>
      <c r="C23" s="44">
        <v>5144</v>
      </c>
      <c r="D23" s="44">
        <v>4363</v>
      </c>
      <c r="E23" s="44">
        <f t="shared" ref="E23:E28" si="0">C23</f>
        <v>5144</v>
      </c>
    </row>
    <row r="24" spans="1:8" ht="15.75">
      <c r="A24" s="52" t="s">
        <v>65</v>
      </c>
      <c r="B24" s="9"/>
      <c r="C24" s="44">
        <v>14736</v>
      </c>
      <c r="D24" s="44">
        <v>12524</v>
      </c>
      <c r="E24" s="44">
        <f t="shared" si="0"/>
        <v>14736</v>
      </c>
    </row>
    <row r="25" spans="1:8">
      <c r="A25" s="25" t="s">
        <v>48</v>
      </c>
      <c r="B25" s="9"/>
      <c r="C25" s="44">
        <v>10077</v>
      </c>
      <c r="D25" s="44">
        <v>9649</v>
      </c>
      <c r="E25" s="44">
        <f>D25</f>
        <v>9649</v>
      </c>
    </row>
    <row r="26" spans="1:8">
      <c r="A26" s="13" t="s">
        <v>60</v>
      </c>
      <c r="B26" s="17"/>
      <c r="C26" s="53"/>
      <c r="D26" s="53"/>
      <c r="E26" s="53">
        <f t="shared" si="0"/>
        <v>0</v>
      </c>
    </row>
    <row r="27" spans="1:8">
      <c r="A27" s="25" t="s">
        <v>61</v>
      </c>
      <c r="B27" s="9"/>
      <c r="C27" s="44">
        <v>7169</v>
      </c>
      <c r="D27" s="44">
        <v>7539</v>
      </c>
      <c r="E27" s="44">
        <f t="shared" si="0"/>
        <v>7169</v>
      </c>
    </row>
    <row r="28" spans="1:8">
      <c r="A28" s="13" t="s">
        <v>62</v>
      </c>
      <c r="B28" s="17"/>
      <c r="C28" s="53"/>
      <c r="D28" s="53"/>
      <c r="E28" s="53">
        <f t="shared" si="0"/>
        <v>0</v>
      </c>
    </row>
    <row r="29" spans="1:8">
      <c r="A29" s="25"/>
      <c r="B29" s="26" t="s">
        <v>66</v>
      </c>
      <c r="C29" s="50">
        <f>SUM(C23:C28)</f>
        <v>37126</v>
      </c>
      <c r="D29" s="50">
        <f>SUM(D23:D28)</f>
        <v>34075</v>
      </c>
      <c r="E29" s="50">
        <f>SUM(E23:E28)</f>
        <v>36698</v>
      </c>
    </row>
    <row r="30" spans="1:8">
      <c r="A30" s="25"/>
      <c r="B30" s="26" t="s">
        <v>63</v>
      </c>
      <c r="C30" s="44"/>
      <c r="D30" s="44"/>
      <c r="E30" s="50">
        <f>E29+E9</f>
        <v>807033</v>
      </c>
    </row>
    <row r="31" spans="1:8">
      <c r="A31" s="25" t="s">
        <v>50</v>
      </c>
      <c r="B31" s="9"/>
      <c r="C31" s="44"/>
      <c r="D31" s="44"/>
      <c r="E31" s="50"/>
      <c r="F31" s="33"/>
      <c r="H31" s="33"/>
    </row>
    <row r="32" spans="1:8">
      <c r="A32" s="54" t="s">
        <v>51</v>
      </c>
      <c r="B32" s="55"/>
      <c r="C32" s="50"/>
      <c r="D32" s="50"/>
      <c r="E32" s="50"/>
      <c r="H32" s="33"/>
    </row>
    <row r="35" spans="1:6">
      <c r="F35" s="33"/>
    </row>
    <row r="36" spans="1:6">
      <c r="A36" s="40"/>
      <c r="B36" s="40"/>
    </row>
    <row r="37" spans="1:6">
      <c r="A37" s="40"/>
      <c r="B37" s="40"/>
    </row>
    <row r="44" spans="1:6">
      <c r="A44" s="40"/>
      <c r="B44" s="40"/>
    </row>
    <row r="45" spans="1:6">
      <c r="A45" s="40"/>
      <c r="B45" s="40"/>
    </row>
  </sheetData>
  <pageMargins left="0.25" right="0.25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2025-02-19T08:10:03Z</dcterms:modified>
</cp:coreProperties>
</file>