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6" i="1"/>
  <c r="E9"/>
  <c r="E7"/>
  <c r="E27"/>
  <c r="E26"/>
  <c r="E25"/>
  <c r="E24"/>
  <c r="E23"/>
  <c r="E20"/>
  <c r="E19"/>
  <c r="E18"/>
  <c r="E17"/>
  <c r="E16"/>
  <c r="E14"/>
  <c r="E15"/>
  <c r="D28" l="1"/>
  <c r="C28"/>
  <c r="D10"/>
  <c r="C10"/>
  <c r="E13" s="1"/>
  <c r="E28" l="1"/>
  <c r="E10"/>
  <c r="E29" s="1"/>
  <c r="E32" s="1"/>
  <c r="E12"/>
</calcChain>
</file>

<file path=xl/sharedStrings.xml><?xml version="1.0" encoding="utf-8"?>
<sst xmlns="http://schemas.openxmlformats.org/spreadsheetml/2006/main" count="36" uniqueCount="36">
  <si>
    <t>Начислено</t>
  </si>
  <si>
    <t>Оплачено</t>
  </si>
  <si>
    <t>гр.1</t>
  </si>
  <si>
    <t>гр.3</t>
  </si>
  <si>
    <t>гр.4</t>
  </si>
  <si>
    <t>гр.5</t>
  </si>
  <si>
    <t>налог на доход</t>
  </si>
  <si>
    <t>текущий ремонт</t>
  </si>
  <si>
    <t>Техническое обслуживание ВДГО</t>
  </si>
  <si>
    <t>Аварийная служба</t>
  </si>
  <si>
    <t>Услуги ЕИРЦ</t>
  </si>
  <si>
    <t>СОИ электроэнергия</t>
  </si>
  <si>
    <t>СОИ ХВС</t>
  </si>
  <si>
    <t>задолженность населения на конец отчетного периода</t>
  </si>
  <si>
    <t>остаток, перерасход на конец отчетного периода</t>
  </si>
  <si>
    <t>расходы</t>
  </si>
  <si>
    <t>площадь дома</t>
  </si>
  <si>
    <t>руб.</t>
  </si>
  <si>
    <t>СОИД</t>
  </si>
  <si>
    <t>Всего:</t>
  </si>
  <si>
    <t>расходы в т.ч.</t>
  </si>
  <si>
    <t>прочие расходы(  мед.услуги,спец.оценка,связь,кадры и.т.д)</t>
  </si>
  <si>
    <t>работы,материалы</t>
  </si>
  <si>
    <t>Всего СОИ:</t>
  </si>
  <si>
    <t>ИТОГО расходы:</t>
  </si>
  <si>
    <t>ул.Киевская д.72/14</t>
  </si>
  <si>
    <t>вывоз ЖБО</t>
  </si>
  <si>
    <t>управление МКД</t>
  </si>
  <si>
    <t>аренда</t>
  </si>
  <si>
    <t>автотранспортные расходы</t>
  </si>
  <si>
    <t>СОИ водоотведение</t>
  </si>
  <si>
    <t>услуги по эксплуатации,ремонту,содержаниюОИД</t>
  </si>
  <si>
    <t>содержание  придомовой территории</t>
  </si>
  <si>
    <t>ГВС СОИ ( к-т на тепловую энергию)</t>
  </si>
  <si>
    <t>ГВС СОИ ( к-т на ХВС)</t>
  </si>
  <si>
    <t>Отчет об исполнении ООО"Наш Лужский  Дом" договора управления  за 2024 год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</si>
</sst>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/>
    <xf numFmtId="0" fontId="0" fillId="0" borderId="1" xfId="0" applyBorder="1"/>
    <xf numFmtId="0" fontId="1" fillId="0" borderId="2" xfId="0" applyFont="1" applyBorder="1"/>
    <xf numFmtId="0" fontId="1" fillId="0" borderId="3" xfId="0" applyFont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1" fillId="0" borderId="5" xfId="0" applyFont="1" applyBorder="1"/>
    <xf numFmtId="0" fontId="1" fillId="0" borderId="6" xfId="0" applyFont="1" applyBorder="1"/>
    <xf numFmtId="0" fontId="0" fillId="0" borderId="2" xfId="0" applyBorder="1"/>
    <xf numFmtId="0" fontId="0" fillId="0" borderId="3" xfId="0" applyBorder="1"/>
    <xf numFmtId="0" fontId="0" fillId="0" borderId="0" xfId="0" applyBorder="1"/>
    <xf numFmtId="4" fontId="0" fillId="0" borderId="0" xfId="0" applyNumberFormat="1"/>
    <xf numFmtId="0" fontId="0" fillId="0" borderId="1" xfId="0" applyBorder="1" applyAlignment="1">
      <alignment horizontal="center"/>
    </xf>
    <xf numFmtId="0" fontId="0" fillId="0" borderId="5" xfId="0" applyFont="1" applyBorder="1"/>
    <xf numFmtId="3" fontId="0" fillId="0" borderId="7" xfId="0" applyNumberFormat="1" applyFont="1" applyBorder="1"/>
    <xf numFmtId="3" fontId="0" fillId="0" borderId="7" xfId="0" applyNumberFormat="1" applyBorder="1"/>
    <xf numFmtId="0" fontId="2" fillId="0" borderId="8" xfId="0" applyFont="1" applyBorder="1"/>
    <xf numFmtId="0" fontId="1" fillId="0" borderId="9" xfId="0" applyFont="1" applyBorder="1"/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/>
    </xf>
    <xf numFmtId="3" fontId="0" fillId="0" borderId="7" xfId="0" applyNumberFormat="1" applyBorder="1" applyAlignment="1">
      <alignment horizontal="center"/>
    </xf>
    <xf numFmtId="3" fontId="0" fillId="0" borderId="7" xfId="0" applyNumberFormat="1" applyFont="1" applyBorder="1" applyAlignment="1">
      <alignment horizontal="center"/>
    </xf>
    <xf numFmtId="3" fontId="1" fillId="0" borderId="7" xfId="0" applyNumberFormat="1" applyFont="1" applyBorder="1" applyAlignment="1">
      <alignment horizontal="center"/>
    </xf>
    <xf numFmtId="3" fontId="1" fillId="0" borderId="7" xfId="0" applyNumberFormat="1" applyFont="1" applyBorder="1"/>
    <xf numFmtId="0" fontId="0" fillId="0" borderId="6" xfId="0" applyFont="1" applyBorder="1"/>
    <xf numFmtId="3" fontId="0" fillId="0" borderId="4" xfId="0" applyNumberFormat="1" applyBorder="1"/>
    <xf numFmtId="0" fontId="1" fillId="0" borderId="5" xfId="0" applyFont="1" applyBorder="1" applyAlignment="1"/>
    <xf numFmtId="0" fontId="1" fillId="0" borderId="6" xfId="0" applyFont="1" applyBorder="1" applyAlignment="1"/>
    <xf numFmtId="3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2"/>
  <sheetViews>
    <sheetView tabSelected="1" view="pageLayout" workbookViewId="0">
      <selection sqref="A1:E34"/>
    </sheetView>
  </sheetViews>
  <sheetFormatPr defaultRowHeight="15"/>
  <cols>
    <col min="1" max="1" width="13.42578125" customWidth="1"/>
    <col min="2" max="2" width="38.85546875" customWidth="1"/>
    <col min="3" max="3" width="12.85546875" customWidth="1"/>
    <col min="4" max="4" width="12" customWidth="1"/>
    <col min="5" max="5" width="16" customWidth="1"/>
    <col min="7" max="7" width="9.7109375" bestFit="1" customWidth="1"/>
    <col min="9" max="9" width="10.42578125" customWidth="1"/>
  </cols>
  <sheetData>
    <row r="1" spans="1:8">
      <c r="A1" s="1" t="s">
        <v>35</v>
      </c>
    </row>
    <row r="3" spans="1:8">
      <c r="A3" s="18" t="s">
        <v>25</v>
      </c>
      <c r="B3" s="19"/>
      <c r="C3" s="2" t="s">
        <v>0</v>
      </c>
      <c r="D3" s="2" t="s">
        <v>1</v>
      </c>
      <c r="E3" s="14" t="s">
        <v>15</v>
      </c>
    </row>
    <row r="4" spans="1:8">
      <c r="A4" s="3" t="s">
        <v>16</v>
      </c>
      <c r="B4" s="4">
        <v>729</v>
      </c>
      <c r="C4" s="5"/>
      <c r="D4" s="5"/>
      <c r="E4" s="20" t="s">
        <v>17</v>
      </c>
    </row>
    <row r="5" spans="1:8">
      <c r="A5" s="6"/>
      <c r="B5" s="7" t="s">
        <v>2</v>
      </c>
      <c r="C5" s="21" t="s">
        <v>3</v>
      </c>
      <c r="D5" s="21" t="s">
        <v>4</v>
      </c>
      <c r="E5" s="21" t="s">
        <v>5</v>
      </c>
    </row>
    <row r="6" spans="1:8">
      <c r="A6" s="6" t="s">
        <v>7</v>
      </c>
      <c r="B6" s="9"/>
      <c r="C6" s="23">
        <v>70159</v>
      </c>
      <c r="D6" s="23">
        <v>68422</v>
      </c>
      <c r="E6" s="16">
        <f>C6*40%+37521</f>
        <v>65584.600000000006</v>
      </c>
    </row>
    <row r="7" spans="1:8">
      <c r="A7" s="6" t="s">
        <v>18</v>
      </c>
      <c r="B7" s="9"/>
      <c r="C7" s="23">
        <v>62986</v>
      </c>
      <c r="D7" s="23">
        <v>61424</v>
      </c>
      <c r="E7" s="16">
        <f>C7</f>
        <v>62986</v>
      </c>
      <c r="G7" s="30"/>
    </row>
    <row r="8" spans="1:8">
      <c r="A8" s="6" t="s">
        <v>26</v>
      </c>
      <c r="B8" s="9"/>
      <c r="C8" s="23"/>
      <c r="D8" s="23"/>
      <c r="E8" s="16"/>
    </row>
    <row r="9" spans="1:8">
      <c r="A9" s="15" t="s">
        <v>8</v>
      </c>
      <c r="B9" s="9"/>
      <c r="C9" s="22">
        <v>3368</v>
      </c>
      <c r="D9" s="23">
        <v>3285</v>
      </c>
      <c r="E9" s="16">
        <f>C9</f>
        <v>3368</v>
      </c>
    </row>
    <row r="10" spans="1:8">
      <c r="A10" s="6"/>
      <c r="B10" s="7" t="s">
        <v>19</v>
      </c>
      <c r="C10" s="24">
        <f>SUM(C6:C9)</f>
        <v>136513</v>
      </c>
      <c r="D10" s="24">
        <f>SUM(D6:D9)</f>
        <v>133131</v>
      </c>
      <c r="E10" s="25">
        <f>SUM(E6:E9)</f>
        <v>131938.6</v>
      </c>
      <c r="H10" s="30"/>
    </row>
    <row r="11" spans="1:8">
      <c r="A11" s="8" t="s">
        <v>20</v>
      </c>
      <c r="B11" s="9"/>
      <c r="C11" s="24"/>
      <c r="D11" s="24"/>
      <c r="E11" s="16"/>
      <c r="F11" s="30"/>
    </row>
    <row r="12" spans="1:8">
      <c r="A12" s="8" t="s">
        <v>6</v>
      </c>
      <c r="B12" s="9"/>
      <c r="C12" s="25"/>
      <c r="D12" s="25"/>
      <c r="E12" s="16">
        <f>(D28+D10)*1%</f>
        <v>1408.69</v>
      </c>
    </row>
    <row r="13" spans="1:8">
      <c r="A13" s="8" t="s">
        <v>27</v>
      </c>
      <c r="B13" s="9"/>
      <c r="C13" s="25"/>
      <c r="D13" s="25"/>
      <c r="E13" s="16">
        <f>C10*15%</f>
        <v>20476.95</v>
      </c>
      <c r="F13" s="30"/>
    </row>
    <row r="14" spans="1:8">
      <c r="A14" s="6" t="s">
        <v>32</v>
      </c>
      <c r="B14" s="9"/>
      <c r="C14" s="25"/>
      <c r="D14" s="25"/>
      <c r="E14" s="16">
        <f>3.62*12*B4</f>
        <v>31667.759999999998</v>
      </c>
      <c r="F14" s="30"/>
    </row>
    <row r="15" spans="1:8">
      <c r="A15" s="15" t="s">
        <v>31</v>
      </c>
      <c r="B15" s="9"/>
      <c r="C15" s="25"/>
      <c r="D15" s="25"/>
      <c r="E15" s="16">
        <f>B4*12.8</f>
        <v>9331.2000000000007</v>
      </c>
      <c r="F15" s="30"/>
    </row>
    <row r="16" spans="1:8">
      <c r="A16" s="15" t="s">
        <v>9</v>
      </c>
      <c r="B16" s="26"/>
      <c r="C16" s="25"/>
      <c r="D16" s="25"/>
      <c r="E16" s="16">
        <f>B4*10.06</f>
        <v>7333.7400000000007</v>
      </c>
    </row>
    <row r="17" spans="1:7">
      <c r="A17" s="6" t="s">
        <v>10</v>
      </c>
      <c r="B17" s="9"/>
      <c r="C17" s="25"/>
      <c r="D17" s="25"/>
      <c r="E17" s="16">
        <f>B4*8.08</f>
        <v>5890.32</v>
      </c>
    </row>
    <row r="18" spans="1:7">
      <c r="A18" s="6" t="s">
        <v>21</v>
      </c>
      <c r="B18" s="9"/>
      <c r="C18" s="25"/>
      <c r="D18" s="25"/>
      <c r="E18" s="16">
        <f>B4*6</f>
        <v>4374</v>
      </c>
    </row>
    <row r="19" spans="1:7">
      <c r="A19" s="6" t="s">
        <v>28</v>
      </c>
      <c r="B19" s="9"/>
      <c r="C19" s="25"/>
      <c r="D19" s="25"/>
      <c r="E19" s="16">
        <f>B4*7</f>
        <v>5103</v>
      </c>
      <c r="G19" s="12"/>
    </row>
    <row r="20" spans="1:7">
      <c r="A20" s="6" t="s">
        <v>29</v>
      </c>
      <c r="B20" s="9"/>
      <c r="C20" s="25"/>
      <c r="D20" s="25"/>
      <c r="E20" s="16">
        <f>B4*3.71</f>
        <v>2704.59</v>
      </c>
    </row>
    <row r="21" spans="1:7">
      <c r="A21" s="15" t="s">
        <v>22</v>
      </c>
      <c r="B21" s="9"/>
      <c r="C21" s="25"/>
      <c r="D21" s="25"/>
      <c r="E21" s="16">
        <v>20516</v>
      </c>
      <c r="G21" s="13"/>
    </row>
    <row r="22" spans="1:7">
      <c r="A22" s="15"/>
      <c r="B22" s="9"/>
      <c r="C22" s="25"/>
      <c r="D22" s="25"/>
      <c r="E22" s="16"/>
    </row>
    <row r="23" spans="1:7">
      <c r="A23" s="6" t="s">
        <v>30</v>
      </c>
      <c r="B23" s="9"/>
      <c r="C23" s="25">
        <v>2397</v>
      </c>
      <c r="D23" s="25">
        <v>2013</v>
      </c>
      <c r="E23" s="16">
        <f>C23</f>
        <v>2397</v>
      </c>
    </row>
    <row r="24" spans="1:7">
      <c r="A24" s="8" t="s">
        <v>11</v>
      </c>
      <c r="B24" s="7"/>
      <c r="C24" s="17">
        <v>1665</v>
      </c>
      <c r="D24" s="17">
        <v>1664</v>
      </c>
      <c r="E24" s="17">
        <f>C24</f>
        <v>1665</v>
      </c>
    </row>
    <row r="25" spans="1:7">
      <c r="A25" s="8" t="s">
        <v>33</v>
      </c>
      <c r="B25" s="7"/>
      <c r="C25" s="17">
        <v>3717</v>
      </c>
      <c r="D25" s="17">
        <v>3112</v>
      </c>
      <c r="E25" s="17">
        <f>C25</f>
        <v>3717</v>
      </c>
    </row>
    <row r="26" spans="1:7">
      <c r="A26" s="8" t="s">
        <v>34</v>
      </c>
      <c r="B26" s="7"/>
      <c r="C26" s="17">
        <v>529</v>
      </c>
      <c r="D26" s="17">
        <v>443</v>
      </c>
      <c r="E26" s="17">
        <f>C26</f>
        <v>529</v>
      </c>
    </row>
    <row r="27" spans="1:7">
      <c r="A27" s="8" t="s">
        <v>12</v>
      </c>
      <c r="B27" s="7"/>
      <c r="C27" s="17">
        <v>622</v>
      </c>
      <c r="D27" s="17">
        <v>506</v>
      </c>
      <c r="E27" s="17">
        <f>C27</f>
        <v>622</v>
      </c>
    </row>
    <row r="28" spans="1:7">
      <c r="A28" s="8"/>
      <c r="B28" s="9" t="s">
        <v>23</v>
      </c>
      <c r="C28" s="25">
        <f>SUM(C23:C27)</f>
        <v>8930</v>
      </c>
      <c r="D28" s="25">
        <f>SUM(D23:D27)</f>
        <v>7738</v>
      </c>
      <c r="E28" s="25">
        <f>SUM(E23:E27)</f>
        <v>8930</v>
      </c>
    </row>
    <row r="29" spans="1:7">
      <c r="A29" s="8"/>
      <c r="B29" s="9" t="s">
        <v>24</v>
      </c>
      <c r="C29" s="17"/>
      <c r="D29" s="17"/>
      <c r="E29" s="25">
        <f>E10+E28</f>
        <v>140868.6</v>
      </c>
    </row>
    <row r="30" spans="1:7">
      <c r="A30" s="8" t="s">
        <v>13</v>
      </c>
      <c r="B30" s="7"/>
      <c r="C30" s="17"/>
      <c r="D30" s="17"/>
      <c r="E30" s="25"/>
    </row>
    <row r="31" spans="1:7">
      <c r="A31" s="10"/>
      <c r="B31" s="11"/>
      <c r="C31" s="27"/>
      <c r="D31" s="27"/>
      <c r="E31" s="27"/>
      <c r="G31" s="13"/>
    </row>
    <row r="32" spans="1:7">
      <c r="A32" s="28" t="s">
        <v>14</v>
      </c>
      <c r="B32" s="29"/>
      <c r="C32" s="25"/>
      <c r="D32" s="25"/>
      <c r="E32" s="25">
        <f>D10+D28-E29</f>
        <v>0.39999999999417923</v>
      </c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2025-02-13T12:24:44Z</dcterms:modified>
</cp:coreProperties>
</file>