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15" i="3"/>
  <c r="E13"/>
  <c r="E20"/>
  <c r="E19"/>
  <c r="E18"/>
  <c r="E17"/>
  <c r="E16"/>
  <c r="E12"/>
  <c r="E14"/>
  <c r="E27"/>
  <c r="E23"/>
  <c r="E7"/>
  <c r="E8" l="1"/>
  <c r="D29"/>
  <c r="C29"/>
  <c r="E28"/>
  <c r="E26"/>
  <c r="E25"/>
  <c r="E24"/>
  <c r="E30" i="1"/>
  <c r="E6"/>
  <c r="E20"/>
  <c r="E21"/>
  <c r="C24"/>
  <c r="C28" s="1"/>
  <c r="E27"/>
  <c r="E26"/>
  <c r="E25"/>
  <c r="D28"/>
  <c r="E23"/>
  <c r="E22"/>
  <c r="E19"/>
  <c r="E18"/>
  <c r="E17"/>
  <c r="E16"/>
  <c r="E15"/>
  <c r="D11"/>
  <c r="C11"/>
  <c r="E10"/>
  <c r="E9"/>
  <c r="E8"/>
  <c r="E7"/>
  <c r="E29" i="3" l="1"/>
  <c r="D9"/>
  <c r="C9"/>
  <c r="E9"/>
  <c r="E13" i="1"/>
  <c r="E11"/>
  <c r="E14"/>
  <c r="E24"/>
  <c r="E28" s="1"/>
  <c r="E30" i="3" l="1"/>
  <c r="E11"/>
  <c r="E31"/>
  <c r="E29" i="1"/>
</calcChain>
</file>

<file path=xl/sharedStrings.xml><?xml version="1.0" encoding="utf-8"?>
<sst xmlns="http://schemas.openxmlformats.org/spreadsheetml/2006/main" count="69" uniqueCount="39">
  <si>
    <t>Начислено</t>
  </si>
  <si>
    <t>Оплачено</t>
  </si>
  <si>
    <t>налог на доход</t>
  </si>
  <si>
    <t>текущий ремонт</t>
  </si>
  <si>
    <t>ул.Миккели д.11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</si>
  <si>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</si>
  <si>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</si>
  <si>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</si>
  <si>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</si>
  <si>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</si>
  <si>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</si>
  <si>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</si>
  <si>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</si>
  <si>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</si>
  <si>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</si>
  <si>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гр.1</t>
  </si>
  <si>
    <t>гр.5</t>
  </si>
  <si>
    <t>СОИД</t>
  </si>
  <si>
    <t>Содержание ЛК</t>
  </si>
  <si>
    <t>Содержание территории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</si>
  <si>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</si>
  <si>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</si>
  <si>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</si>
  <si>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</si>
  <si>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</si>
  <si>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</si>
  <si>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</si>
  <si>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</si>
  <si>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</si>
  <si>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</si>
  <si>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</si>
  <si>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</si>
  <si>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</si>
  <si>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Дом" договора управления  за 2020 год</t>
  </si>
  <si>
    <t>работы,материалы,промывка системы гвс и цо</t>
  </si>
  <si>
    <t>содержание ОДПУ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</si>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</sst>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5" xfId="0" applyBorder="1"/>
    <xf numFmtId="4" fontId="0" fillId="0" borderId="0" xfId="0" applyNumberFormat="1"/>
    <xf numFmtId="3" fontId="0" fillId="0" borderId="6" xfId="0" applyNumberFormat="1" applyBorder="1"/>
    <xf numFmtId="0" fontId="2" fillId="0" borderId="7" xfId="0" applyFont="1" applyBorder="1"/>
    <xf numFmtId="0" fontId="1" fillId="0" borderId="8" xfId="0" applyFont="1" applyBorder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0" fillId="0" borderId="9" xfId="0" applyFont="1" applyBorder="1"/>
    <xf numFmtId="0" fontId="1" fillId="0" borderId="1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1" xfId="0" applyNumberFormat="1" applyFont="1" applyBorder="1"/>
    <xf numFmtId="3" fontId="1" fillId="0" borderId="11" xfId="0" applyNumberFormat="1" applyFont="1" applyBorder="1" applyAlignment="1">
      <alignment horizontal="center"/>
    </xf>
    <xf numFmtId="3" fontId="1" fillId="0" borderId="11" xfId="0" applyNumberFormat="1" applyFont="1" applyBorder="1"/>
    <xf numFmtId="0" fontId="1" fillId="0" borderId="9" xfId="0" applyFont="1" applyBorder="1"/>
    <xf numFmtId="0" fontId="0" fillId="0" borderId="10" xfId="0" applyFont="1" applyBorder="1"/>
    <xf numFmtId="3" fontId="0" fillId="0" borderId="11" xfId="0" applyNumberFormat="1" applyBorder="1"/>
    <xf numFmtId="0" fontId="3" fillId="0" borderId="9" xfId="0" applyFont="1" applyBorder="1"/>
    <xf numFmtId="0" fontId="1" fillId="0" borderId="12" xfId="0" applyFont="1" applyBorder="1"/>
    <xf numFmtId="0" fontId="1" fillId="0" borderId="9" xfId="0" applyFont="1" applyBorder="1" applyAlignment="1"/>
    <xf numFmtId="0" fontId="1" fillId="0" borderId="10" xfId="0" applyFont="1" applyBorder="1" applyAlignment="1"/>
    <xf numFmtId="3" fontId="0" fillId="0" borderId="0" xfId="0" applyNumberForma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showWhiteSpace="0" view="pageLayout" workbookViewId="0">
      <selection activeCell="I32" sqref="I32"/>
    </sheetView>
  </sheetViews>
  <sheetFormatPr defaultRowHeight="15"/>
  <cols>
    <col min="1" max="1" width="14.28515625" customWidth="1"/>
    <col min="2" max="2" width="38.5703125" customWidth="1"/>
    <col min="3" max="3" width="13.42578125" customWidth="1"/>
    <col min="4" max="4" width="11.28515625" customWidth="1"/>
    <col min="5" max="5" width="17.42578125" customWidth="1"/>
    <col min="6" max="6" width="10.7109375" bestFit="1" customWidth="1"/>
    <col min="7" max="7" width="11.42578125" bestFit="1" customWidth="1"/>
    <col min="9" max="9" width="11.42578125" bestFit="1" customWidth="1"/>
  </cols>
  <sheetData>
    <row r="1" spans="1:8">
      <c r="A1" s="1" t="s">
        <v>33</v>
      </c>
    </row>
    <row r="3" spans="1:8">
      <c r="A3" s="10" t="s">
        <v>4</v>
      </c>
      <c r="B3" s="11"/>
      <c r="C3" s="2" t="s">
        <v>0</v>
      </c>
      <c r="D3" s="2" t="s">
        <v>1</v>
      </c>
      <c r="E3" s="6" t="s">
        <v>12</v>
      </c>
    </row>
    <row r="4" spans="1:8">
      <c r="A4" s="3" t="s">
        <v>13</v>
      </c>
      <c r="B4" s="4">
        <v>7299.2</v>
      </c>
      <c r="C4" s="5"/>
      <c r="D4" s="5"/>
      <c r="E4" s="12" t="s">
        <v>14</v>
      </c>
    </row>
    <row r="5" spans="1:8">
      <c r="A5" s="13"/>
      <c r="B5" s="14" t="s">
        <v>15</v>
      </c>
      <c r="C5" s="15"/>
      <c r="D5" s="15"/>
      <c r="E5" s="15" t="s">
        <v>16</v>
      </c>
    </row>
    <row r="6" spans="1:8">
      <c r="A6" s="13" t="s">
        <v>3</v>
      </c>
      <c r="B6" s="18"/>
      <c r="C6" s="19">
        <v>598034</v>
      </c>
      <c r="D6" s="19">
        <v>578682</v>
      </c>
      <c r="E6" s="20">
        <f>C6*20%+321714</f>
        <v>441320.8</v>
      </c>
    </row>
    <row r="7" spans="1:8">
      <c r="A7" s="13" t="s">
        <v>17</v>
      </c>
      <c r="B7" s="18"/>
      <c r="C7" s="19">
        <v>277512</v>
      </c>
      <c r="D7" s="19">
        <v>268114</v>
      </c>
      <c r="E7" s="20">
        <f>C7</f>
        <v>277512</v>
      </c>
    </row>
    <row r="8" spans="1:8">
      <c r="A8" s="17" t="s">
        <v>5</v>
      </c>
      <c r="B8" s="18"/>
      <c r="C8" s="16">
        <v>27907</v>
      </c>
      <c r="D8" s="19">
        <v>26692</v>
      </c>
      <c r="E8" s="20">
        <f>C8</f>
        <v>27907</v>
      </c>
    </row>
    <row r="9" spans="1:8">
      <c r="A9" s="13" t="s">
        <v>18</v>
      </c>
      <c r="B9" s="18"/>
      <c r="C9" s="19">
        <v>263500</v>
      </c>
      <c r="D9" s="19">
        <v>253392</v>
      </c>
      <c r="E9" s="20">
        <f>C9</f>
        <v>263500</v>
      </c>
    </row>
    <row r="10" spans="1:8">
      <c r="A10" s="13" t="s">
        <v>19</v>
      </c>
      <c r="B10" s="18"/>
      <c r="C10" s="19">
        <v>250363</v>
      </c>
      <c r="D10" s="19">
        <v>242003</v>
      </c>
      <c r="E10" s="20">
        <f>C10</f>
        <v>250363</v>
      </c>
    </row>
    <row r="11" spans="1:8">
      <c r="A11" s="13"/>
      <c r="B11" s="14" t="s">
        <v>20</v>
      </c>
      <c r="C11" s="21">
        <f>SUM(C6:C10)</f>
        <v>1417316</v>
      </c>
      <c r="D11" s="21">
        <f>SUM(D6:D10)</f>
        <v>1368883</v>
      </c>
      <c r="E11" s="22">
        <f>SUM(E6:E10)</f>
        <v>1260602.8</v>
      </c>
      <c r="H11" s="30"/>
    </row>
    <row r="12" spans="1:8">
      <c r="A12" s="23" t="s">
        <v>21</v>
      </c>
      <c r="B12" s="18"/>
      <c r="C12" s="21"/>
      <c r="D12" s="21"/>
      <c r="E12" s="20"/>
    </row>
    <row r="13" spans="1:8">
      <c r="A13" s="23" t="s">
        <v>2</v>
      </c>
      <c r="B13" s="18"/>
      <c r="C13" s="22"/>
      <c r="D13" s="22"/>
      <c r="E13" s="20">
        <f>(D28+D11)*1%</f>
        <v>15084.130000000001</v>
      </c>
    </row>
    <row r="14" spans="1:8">
      <c r="A14" s="17" t="s">
        <v>28</v>
      </c>
      <c r="B14" s="18"/>
      <c r="C14" s="22"/>
      <c r="D14" s="22"/>
      <c r="E14" s="20">
        <f>C11*15%</f>
        <v>212597.4</v>
      </c>
    </row>
    <row r="15" spans="1:8">
      <c r="A15" s="17" t="s">
        <v>6</v>
      </c>
      <c r="B15" s="24"/>
      <c r="C15" s="22"/>
      <c r="D15" s="22"/>
      <c r="E15" s="20">
        <f>B4*6.15</f>
        <v>44890.080000000002</v>
      </c>
    </row>
    <row r="16" spans="1:8">
      <c r="A16" s="13" t="s">
        <v>7</v>
      </c>
      <c r="B16" s="18"/>
      <c r="C16" s="22"/>
      <c r="D16" s="22"/>
      <c r="E16" s="20">
        <f>B4*6.39</f>
        <v>46641.887999999999</v>
      </c>
      <c r="H16" s="30"/>
    </row>
    <row r="17" spans="1:9">
      <c r="A17" s="13" t="s">
        <v>22</v>
      </c>
      <c r="B17" s="18"/>
      <c r="C17" s="22"/>
      <c r="D17" s="22"/>
      <c r="E17" s="20">
        <f>B4*1.7</f>
        <v>12408.64</v>
      </c>
    </row>
    <row r="18" spans="1:9">
      <c r="A18" s="13" t="s">
        <v>29</v>
      </c>
      <c r="B18" s="18"/>
      <c r="C18" s="22"/>
      <c r="D18" s="22"/>
      <c r="E18" s="20">
        <f>B4*4.49</f>
        <v>32773.408000000003</v>
      </c>
    </row>
    <row r="19" spans="1:9">
      <c r="A19" s="13" t="s">
        <v>30</v>
      </c>
      <c r="B19" s="18"/>
      <c r="C19" s="22"/>
      <c r="D19" s="22"/>
      <c r="E19" s="20">
        <f>B4*1.69</f>
        <v>12335.647999999999</v>
      </c>
      <c r="H19" s="30"/>
    </row>
    <row r="20" spans="1:9">
      <c r="A20" s="17" t="s">
        <v>23</v>
      </c>
      <c r="B20" s="18"/>
      <c r="C20" s="22"/>
      <c r="D20" s="22"/>
      <c r="E20" s="20">
        <f>153953+68542</f>
        <v>222495</v>
      </c>
    </row>
    <row r="21" spans="1:9">
      <c r="A21" s="17"/>
      <c r="B21" s="18"/>
      <c r="C21" s="22"/>
      <c r="D21" s="22"/>
      <c r="E21" s="20">
        <f>SUM(E13:E20)</f>
        <v>599226.1939999999</v>
      </c>
      <c r="G21" s="30"/>
    </row>
    <row r="22" spans="1:9" ht="15.75">
      <c r="A22" s="26" t="s">
        <v>9</v>
      </c>
      <c r="B22" s="14"/>
      <c r="C22" s="25">
        <v>7887</v>
      </c>
      <c r="D22" s="25">
        <v>7855</v>
      </c>
      <c r="E22" s="25">
        <f t="shared" ref="E22:E27" si="0">C22</f>
        <v>7887</v>
      </c>
    </row>
    <row r="23" spans="1:9" ht="15.75">
      <c r="A23" s="26" t="s">
        <v>31</v>
      </c>
      <c r="B23" s="14"/>
      <c r="C23" s="25">
        <v>10432</v>
      </c>
      <c r="D23" s="25">
        <v>7681</v>
      </c>
      <c r="E23" s="25">
        <f t="shared" si="0"/>
        <v>10432</v>
      </c>
    </row>
    <row r="24" spans="1:9">
      <c r="A24" s="23" t="s">
        <v>8</v>
      </c>
      <c r="B24" s="14"/>
      <c r="C24" s="25">
        <f>44699</f>
        <v>44699</v>
      </c>
      <c r="D24" s="25">
        <v>43767</v>
      </c>
      <c r="E24" s="25">
        <f t="shared" si="0"/>
        <v>44699</v>
      </c>
    </row>
    <row r="25" spans="1:9">
      <c r="A25" s="27" t="s">
        <v>24</v>
      </c>
      <c r="B25" s="7"/>
      <c r="C25" s="9">
        <v>32297</v>
      </c>
      <c r="D25" s="9">
        <v>31292</v>
      </c>
      <c r="E25" s="9">
        <f t="shared" si="0"/>
        <v>32297</v>
      </c>
    </row>
    <row r="26" spans="1:9">
      <c r="A26" s="23" t="s">
        <v>25</v>
      </c>
      <c r="B26" s="14"/>
      <c r="C26" s="25">
        <v>8895</v>
      </c>
      <c r="D26" s="25">
        <v>9138</v>
      </c>
      <c r="E26" s="25">
        <f t="shared" si="0"/>
        <v>8895</v>
      </c>
    </row>
    <row r="27" spans="1:9">
      <c r="A27" s="27" t="s">
        <v>26</v>
      </c>
      <c r="B27" s="7"/>
      <c r="C27" s="9">
        <v>41568</v>
      </c>
      <c r="D27" s="9">
        <v>39797</v>
      </c>
      <c r="E27" s="9">
        <f t="shared" si="0"/>
        <v>41568</v>
      </c>
      <c r="I27" s="30"/>
    </row>
    <row r="28" spans="1:9">
      <c r="A28" s="23"/>
      <c r="B28" s="18" t="s">
        <v>32</v>
      </c>
      <c r="C28" s="22">
        <f>SUM(C22:C27)</f>
        <v>145778</v>
      </c>
      <c r="D28" s="22">
        <f>SUM(D22:D27)</f>
        <v>139530</v>
      </c>
      <c r="E28" s="22">
        <f>SUM(E22:E27)</f>
        <v>145778</v>
      </c>
    </row>
    <row r="29" spans="1:9">
      <c r="A29" s="23"/>
      <c r="B29" s="18" t="s">
        <v>27</v>
      </c>
      <c r="C29" s="25"/>
      <c r="D29" s="25"/>
      <c r="E29" s="22">
        <f>E28+E11</f>
        <v>1406380.8</v>
      </c>
    </row>
    <row r="30" spans="1:9">
      <c r="A30" s="23" t="s">
        <v>10</v>
      </c>
      <c r="B30" s="14"/>
      <c r="C30" s="25"/>
      <c r="D30" s="25"/>
      <c r="E30" s="22">
        <f>C11+C28-D11-D28</f>
        <v>54681</v>
      </c>
    </row>
    <row r="31" spans="1:9">
      <c r="A31" s="31"/>
      <c r="B31" s="32"/>
      <c r="C31" s="33"/>
      <c r="D31" s="33"/>
      <c r="E31" s="33"/>
      <c r="G31" s="8"/>
      <c r="I31" s="8"/>
    </row>
    <row r="32" spans="1:9">
      <c r="A32" s="28" t="s">
        <v>11</v>
      </c>
      <c r="B32" s="29"/>
      <c r="C32" s="22"/>
      <c r="D32" s="22"/>
      <c r="E32" s="22"/>
      <c r="G32" s="30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3"/>
  <sheetViews>
    <sheetView tabSelected="1" showWhiteSpace="0" view="pageLayout" workbookViewId="0">
      <selection sqref="A1:E34"/>
    </sheetView>
  </sheetViews>
  <sheetFormatPr defaultRowHeight="15"/>
  <cols>
    <col min="1" max="1" width="15.7109375" customWidth="1"/>
    <col min="2" max="2" width="41.42578125" customWidth="1"/>
    <col min="3" max="3" width="11.5703125" customWidth="1"/>
    <col min="4" max="4" width="10.42578125" customWidth="1"/>
    <col min="5" max="5" width="13.28515625" customWidth="1"/>
  </cols>
  <sheetData>
    <row r="1" spans="1:9">
      <c r="A1" s="1" t="s">
        <v>38</v>
      </c>
    </row>
    <row r="3" spans="1:9">
      <c r="A3" s="10" t="s">
        <v>4</v>
      </c>
      <c r="B3" s="11"/>
      <c r="C3" s="2" t="s">
        <v>0</v>
      </c>
      <c r="D3" s="2" t="s">
        <v>1</v>
      </c>
      <c r="E3" s="6" t="s">
        <v>12</v>
      </c>
    </row>
    <row r="4" spans="1:9">
      <c r="A4" s="3" t="s">
        <v>13</v>
      </c>
      <c r="B4" s="4">
        <v>7299.2</v>
      </c>
      <c r="C4" s="5"/>
      <c r="D4" s="5"/>
      <c r="E4" s="12" t="s">
        <v>14</v>
      </c>
    </row>
    <row r="5" spans="1:9">
      <c r="A5" s="13"/>
      <c r="B5" s="14" t="s">
        <v>15</v>
      </c>
      <c r="C5" s="15"/>
      <c r="D5" s="15"/>
      <c r="E5" s="15" t="s">
        <v>16</v>
      </c>
    </row>
    <row r="6" spans="1:9">
      <c r="A6" s="13" t="s">
        <v>3</v>
      </c>
      <c r="B6" s="18"/>
      <c r="C6" s="19">
        <v>742665</v>
      </c>
      <c r="D6" s="19">
        <v>723319</v>
      </c>
      <c r="E6" s="20">
        <v>629704</v>
      </c>
    </row>
    <row r="7" spans="1:9">
      <c r="A7" s="13" t="s">
        <v>17</v>
      </c>
      <c r="B7" s="18"/>
      <c r="C7" s="19">
        <v>982331</v>
      </c>
      <c r="D7" s="19">
        <v>954183</v>
      </c>
      <c r="E7" s="20">
        <f>D7</f>
        <v>954183</v>
      </c>
    </row>
    <row r="8" spans="1:9">
      <c r="A8" s="17" t="s">
        <v>5</v>
      </c>
      <c r="B8" s="18"/>
      <c r="C8" s="16">
        <v>33738</v>
      </c>
      <c r="D8" s="19">
        <v>32878</v>
      </c>
      <c r="E8" s="20">
        <f>C8</f>
        <v>33738</v>
      </c>
      <c r="F8" s="30"/>
    </row>
    <row r="9" spans="1:9">
      <c r="A9" s="13"/>
      <c r="B9" s="14" t="s">
        <v>20</v>
      </c>
      <c r="C9" s="21">
        <f>SUM(C6:C8)</f>
        <v>1758734</v>
      </c>
      <c r="D9" s="21">
        <f>SUM(D6:D8)</f>
        <v>1710380</v>
      </c>
      <c r="E9" s="22">
        <f>SUM(E6:E8)</f>
        <v>1617625</v>
      </c>
      <c r="G9" s="30"/>
    </row>
    <row r="10" spans="1:9">
      <c r="A10" s="23" t="s">
        <v>21</v>
      </c>
      <c r="B10" s="18"/>
      <c r="C10" s="21"/>
      <c r="D10" s="21"/>
      <c r="E10" s="20"/>
      <c r="I10" s="30"/>
    </row>
    <row r="11" spans="1:9">
      <c r="A11" s="23" t="s">
        <v>2</v>
      </c>
      <c r="B11" s="18"/>
      <c r="C11" s="22"/>
      <c r="D11" s="22"/>
      <c r="E11" s="20">
        <f>(D29+D9)*1%</f>
        <v>19995.920000000002</v>
      </c>
      <c r="I11" s="30"/>
    </row>
    <row r="12" spans="1:9">
      <c r="A12" s="23" t="s">
        <v>35</v>
      </c>
      <c r="B12" s="18"/>
      <c r="C12" s="22"/>
      <c r="D12" s="22"/>
      <c r="E12" s="20">
        <f>B4*11.46</f>
        <v>83648.832000000009</v>
      </c>
      <c r="I12" s="30"/>
    </row>
    <row r="13" spans="1:9">
      <c r="A13" s="17" t="s">
        <v>28</v>
      </c>
      <c r="B13" s="18"/>
      <c r="C13" s="22"/>
      <c r="D13" s="22"/>
      <c r="E13" s="20">
        <f>C9*18%</f>
        <v>316572.12</v>
      </c>
    </row>
    <row r="14" spans="1:9">
      <c r="A14" s="17" t="s">
        <v>36</v>
      </c>
      <c r="B14" s="18"/>
      <c r="C14" s="22"/>
      <c r="D14" s="22"/>
      <c r="E14" s="20">
        <f>7.57*B4*12</f>
        <v>663059.32799999998</v>
      </c>
    </row>
    <row r="15" spans="1:9">
      <c r="A15" s="17" t="s">
        <v>37</v>
      </c>
      <c r="B15" s="18"/>
      <c r="C15" s="22"/>
      <c r="D15" s="22"/>
      <c r="E15" s="20">
        <f>B4*12</f>
        <v>87590.399999999994</v>
      </c>
    </row>
    <row r="16" spans="1:9">
      <c r="A16" s="17" t="s">
        <v>6</v>
      </c>
      <c r="B16" s="24"/>
      <c r="C16" s="22"/>
      <c r="D16" s="22"/>
      <c r="E16" s="20">
        <f>B4*10.06</f>
        <v>73429.952000000005</v>
      </c>
      <c r="F16" s="30"/>
    </row>
    <row r="17" spans="1:8">
      <c r="A17" s="13" t="s">
        <v>7</v>
      </c>
      <c r="B17" s="18"/>
      <c r="C17" s="22"/>
      <c r="D17" s="22"/>
      <c r="E17" s="20">
        <f>B4*8.08</f>
        <v>58977.536</v>
      </c>
    </row>
    <row r="18" spans="1:8">
      <c r="A18" s="13" t="s">
        <v>22</v>
      </c>
      <c r="B18" s="18"/>
      <c r="C18" s="22"/>
      <c r="D18" s="22"/>
      <c r="E18" s="20">
        <f>B4*6</f>
        <v>43795.199999999997</v>
      </c>
    </row>
    <row r="19" spans="1:8">
      <c r="A19" s="13" t="s">
        <v>29</v>
      </c>
      <c r="B19" s="18"/>
      <c r="C19" s="22"/>
      <c r="D19" s="22"/>
      <c r="E19" s="20">
        <f>B4*7</f>
        <v>51094.400000000001</v>
      </c>
    </row>
    <row r="20" spans="1:8">
      <c r="A20" s="13" t="s">
        <v>30</v>
      </c>
      <c r="B20" s="18"/>
      <c r="C20" s="22"/>
      <c r="D20" s="22"/>
      <c r="E20" s="20">
        <f>B4*3.71</f>
        <v>27080.031999999999</v>
      </c>
      <c r="H20" s="30"/>
    </row>
    <row r="21" spans="1:8">
      <c r="A21" s="13" t="s">
        <v>34</v>
      </c>
      <c r="B21" s="18"/>
      <c r="C21" s="22"/>
      <c r="D21" s="22"/>
      <c r="E21" s="20">
        <v>158643</v>
      </c>
      <c r="H21" s="30"/>
    </row>
    <row r="22" spans="1:8">
      <c r="A22" s="13"/>
      <c r="B22" s="18"/>
      <c r="C22" s="22"/>
      <c r="D22" s="22"/>
      <c r="E22" s="20"/>
    </row>
    <row r="23" spans="1:8" ht="15.75">
      <c r="A23" s="26" t="s">
        <v>9</v>
      </c>
      <c r="B23" s="14"/>
      <c r="C23" s="25">
        <v>10681</v>
      </c>
      <c r="D23" s="25">
        <v>10298</v>
      </c>
      <c r="E23" s="25">
        <f>D23</f>
        <v>10298</v>
      </c>
    </row>
    <row r="24" spans="1:8" ht="15.75">
      <c r="A24" s="26" t="s">
        <v>31</v>
      </c>
      <c r="B24" s="14"/>
      <c r="C24" s="25">
        <v>30662</v>
      </c>
      <c r="D24" s="25">
        <v>29677</v>
      </c>
      <c r="E24" s="25">
        <f t="shared" ref="E24:E28" si="0">C24</f>
        <v>30662</v>
      </c>
    </row>
    <row r="25" spans="1:8">
      <c r="A25" s="23" t="s">
        <v>8</v>
      </c>
      <c r="B25" s="14"/>
      <c r="C25" s="25">
        <v>37821</v>
      </c>
      <c r="D25" s="25">
        <v>36997</v>
      </c>
      <c r="E25" s="25">
        <f t="shared" si="0"/>
        <v>37821</v>
      </c>
    </row>
    <row r="26" spans="1:8">
      <c r="A26" s="27" t="s">
        <v>24</v>
      </c>
      <c r="B26" s="7"/>
      <c r="C26" s="9">
        <v>157373</v>
      </c>
      <c r="D26" s="9">
        <v>141907</v>
      </c>
      <c r="E26" s="9">
        <f t="shared" si="0"/>
        <v>157373</v>
      </c>
    </row>
    <row r="27" spans="1:8">
      <c r="A27" s="23" t="s">
        <v>25</v>
      </c>
      <c r="B27" s="14"/>
      <c r="C27" s="25">
        <v>10681</v>
      </c>
      <c r="D27" s="25">
        <v>10298</v>
      </c>
      <c r="E27" s="25">
        <f>D27</f>
        <v>10298</v>
      </c>
    </row>
    <row r="28" spans="1:8">
      <c r="A28" s="27" t="s">
        <v>26</v>
      </c>
      <c r="B28" s="7"/>
      <c r="C28" s="9">
        <v>61779</v>
      </c>
      <c r="D28" s="9">
        <v>60035</v>
      </c>
      <c r="E28" s="9">
        <f t="shared" si="0"/>
        <v>61779</v>
      </c>
    </row>
    <row r="29" spans="1:8">
      <c r="A29" s="23"/>
      <c r="B29" s="18" t="s">
        <v>32</v>
      </c>
      <c r="C29" s="22">
        <f>SUM(C23:C28)</f>
        <v>308997</v>
      </c>
      <c r="D29" s="22">
        <f>SUM(D23:D28)</f>
        <v>289212</v>
      </c>
      <c r="E29" s="22">
        <f>SUM(E23:E28)</f>
        <v>308231</v>
      </c>
    </row>
    <row r="30" spans="1:8">
      <c r="A30" s="23"/>
      <c r="B30" s="18" t="s">
        <v>27</v>
      </c>
      <c r="C30" s="25"/>
      <c r="D30" s="25"/>
      <c r="E30" s="22">
        <f>E29+E9</f>
        <v>1925856</v>
      </c>
    </row>
    <row r="31" spans="1:8">
      <c r="A31" s="23" t="s">
        <v>10</v>
      </c>
      <c r="B31" s="14"/>
      <c r="C31" s="25"/>
      <c r="D31" s="25"/>
      <c r="E31" s="22">
        <f>C9+C29-D9-D29</f>
        <v>68139</v>
      </c>
    </row>
    <row r="32" spans="1:8">
      <c r="A32" s="31"/>
      <c r="B32" s="32"/>
      <c r="C32" s="33"/>
      <c r="D32" s="33"/>
      <c r="E32" s="33"/>
    </row>
    <row r="33" spans="1:5">
      <c r="A33" s="28" t="s">
        <v>11</v>
      </c>
      <c r="B33" s="29"/>
      <c r="C33" s="22"/>
      <c r="D33" s="22"/>
      <c r="E33" s="22"/>
    </row>
  </sheetData>
  <pageMargins left="0.25" right="0.25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2025-02-17T06:16:03Z</dcterms:modified>
</cp:coreProperties>
</file>